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/>
  </bookViews>
  <sheets>
    <sheet name="Sheet8" sheetId="8" r:id="rId1"/>
    <sheet name="ปกติ ตรี" sheetId="7" r:id="rId2"/>
    <sheet name="พิเศษ ตรี" sheetId="6" r:id="rId3"/>
    <sheet name="Sheet5" sheetId="5" state="hidden" r:id="rId4"/>
    <sheet name="Sheet4" sheetId="4" state="hidden" r:id="rId5"/>
    <sheet name="Sheet3" sheetId="3" state="hidden" r:id="rId6"/>
    <sheet name="ไม่มี1" sheetId="2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E11" i="8"/>
  <c r="F11" i="8"/>
  <c r="G11" i="8"/>
  <c r="H11" i="8"/>
  <c r="I11" i="8"/>
  <c r="J11" i="8"/>
  <c r="K11" i="8"/>
  <c r="L11" i="8"/>
  <c r="M11" i="8"/>
  <c r="N11" i="8"/>
  <c r="O11" i="8"/>
  <c r="O9" i="8"/>
  <c r="D9" i="8"/>
  <c r="E9" i="8"/>
  <c r="F9" i="8"/>
  <c r="G9" i="8"/>
  <c r="H9" i="8"/>
  <c r="I9" i="8"/>
  <c r="J9" i="8"/>
  <c r="K9" i="8"/>
  <c r="L9" i="8"/>
  <c r="M9" i="8"/>
  <c r="N9" i="8"/>
  <c r="C11" i="8"/>
  <c r="C9" i="8"/>
  <c r="J10" i="8"/>
  <c r="F25" i="6"/>
  <c r="E29" i="7"/>
  <c r="O10" i="8" l="1"/>
  <c r="N10" i="8"/>
  <c r="M10" i="8"/>
  <c r="L10" i="8"/>
  <c r="K10" i="8"/>
  <c r="I10" i="8"/>
  <c r="G10" i="8"/>
  <c r="D10" i="8"/>
  <c r="C10" i="8"/>
  <c r="O8" i="8"/>
  <c r="N8" i="8"/>
  <c r="M8" i="8"/>
  <c r="L8" i="8"/>
  <c r="K8" i="8"/>
  <c r="J8" i="8"/>
  <c r="I8" i="8"/>
  <c r="G8" i="8"/>
  <c r="F8" i="8"/>
  <c r="E8" i="8"/>
  <c r="D8" i="8"/>
  <c r="C8" i="8"/>
  <c r="F10" i="6"/>
  <c r="H25" i="6"/>
  <c r="G25" i="6"/>
  <c r="F24" i="6"/>
  <c r="F22" i="6"/>
  <c r="F20" i="6"/>
  <c r="F18" i="6"/>
  <c r="F16" i="6"/>
  <c r="F14" i="6"/>
  <c r="F12" i="6"/>
  <c r="F8" i="6"/>
  <c r="F6" i="6"/>
  <c r="E31" i="7"/>
  <c r="F31" i="7"/>
  <c r="E26" i="7"/>
  <c r="E24" i="7"/>
  <c r="E22" i="7"/>
  <c r="E20" i="7"/>
  <c r="E18" i="7"/>
  <c r="E16" i="7"/>
  <c r="E14" i="7"/>
  <c r="E12" i="7"/>
  <c r="E10" i="7"/>
  <c r="E8" i="7"/>
  <c r="E6" i="7"/>
  <c r="P11" i="8" l="1"/>
  <c r="J12" i="8"/>
  <c r="J23" i="8" s="1"/>
  <c r="F26" i="6"/>
  <c r="F27" i="6" s="1"/>
  <c r="E32" i="7"/>
  <c r="E33" i="7" s="1"/>
  <c r="E30" i="7"/>
  <c r="E28" i="7"/>
  <c r="J22" i="8" l="1"/>
  <c r="J25" i="8" s="1"/>
  <c r="J28" i="8" s="1"/>
  <c r="D25" i="6"/>
  <c r="E25" i="6"/>
  <c r="C25" i="6"/>
  <c r="C24" i="6"/>
  <c r="C29" i="7" l="1"/>
  <c r="D29" i="7"/>
  <c r="P10" i="8" l="1"/>
  <c r="P8" i="8"/>
  <c r="D31" i="7"/>
  <c r="C27" i="7"/>
  <c r="C28" i="7" s="1"/>
  <c r="C30" i="7"/>
  <c r="C24" i="7"/>
  <c r="C26" i="7"/>
  <c r="C22" i="7"/>
  <c r="C31" i="7" l="1"/>
  <c r="C32" i="7" s="1"/>
  <c r="C33" i="7" s="1"/>
  <c r="N12" i="8"/>
  <c r="N22" i="8" s="1"/>
  <c r="N25" i="8" s="1"/>
  <c r="N28" i="8" s="1"/>
  <c r="M12" i="8"/>
  <c r="M23" i="8" s="1"/>
  <c r="O12" i="8"/>
  <c r="L12" i="8"/>
  <c r="L22" i="8" s="1"/>
  <c r="L25" i="8" s="1"/>
  <c r="L28" i="8" s="1"/>
  <c r="K12" i="8"/>
  <c r="K22" i="8" s="1"/>
  <c r="K25" i="8" s="1"/>
  <c r="K28" i="8" s="1"/>
  <c r="M22" i="8"/>
  <c r="M25" i="8" s="1"/>
  <c r="M28" i="8" s="1"/>
  <c r="C22" i="6"/>
  <c r="C20" i="6"/>
  <c r="C16" i="6"/>
  <c r="C18" i="6"/>
  <c r="K23" i="8" l="1"/>
  <c r="N23" i="8"/>
  <c r="O23" i="8"/>
  <c r="O22" i="8"/>
  <c r="O25" i="8" s="1"/>
  <c r="O28" i="8" s="1"/>
  <c r="L23" i="8"/>
  <c r="C20" i="7"/>
  <c r="C18" i="7"/>
  <c r="C16" i="7"/>
  <c r="C14" i="7"/>
  <c r="C14" i="6"/>
  <c r="C12" i="6"/>
  <c r="C10" i="6"/>
  <c r="C8" i="6"/>
  <c r="I12" i="8" l="1"/>
  <c r="I22" i="8" s="1"/>
  <c r="I25" i="8" s="1"/>
  <c r="I28" i="8" s="1"/>
  <c r="C26" i="6"/>
  <c r="C27" i="6" s="1"/>
  <c r="G12" i="8"/>
  <c r="G23" i="8" s="1"/>
  <c r="H12" i="8"/>
  <c r="H23" i="8" s="1"/>
  <c r="P18" i="8"/>
  <c r="P19" i="8"/>
  <c r="P17" i="8"/>
  <c r="D20" i="8"/>
  <c r="D21" i="8" s="1"/>
  <c r="P21" i="8" s="1"/>
  <c r="I23" i="8" l="1"/>
  <c r="G22" i="8"/>
  <c r="G25" i="8" s="1"/>
  <c r="G28" i="8" s="1"/>
  <c r="H22" i="8"/>
  <c r="H25" i="8" s="1"/>
  <c r="H28" i="8" s="1"/>
  <c r="P20" i="8"/>
  <c r="E12" i="8"/>
  <c r="F12" i="8"/>
  <c r="P9" i="8"/>
  <c r="K6" i="5"/>
  <c r="K7" i="5" s="1"/>
  <c r="K8" i="5" s="1"/>
  <c r="O8" i="4"/>
  <c r="O7" i="4"/>
  <c r="O9" i="4"/>
  <c r="P9" i="4"/>
  <c r="Q9" i="4"/>
  <c r="C12" i="8" l="1"/>
  <c r="D12" i="8"/>
  <c r="O6" i="4"/>
  <c r="O11" i="4" s="1"/>
  <c r="P12" i="8" l="1"/>
  <c r="O10" i="4"/>
  <c r="O12" i="4"/>
  <c r="C12" i="7" l="1"/>
  <c r="C10" i="7"/>
  <c r="C8" i="7"/>
  <c r="C6" i="7"/>
  <c r="C6" i="6" l="1"/>
  <c r="C7" i="2" l="1"/>
  <c r="C8" i="2" s="1"/>
  <c r="C9" i="2" s="1"/>
  <c r="C22" i="8" l="1"/>
  <c r="P7" i="8" l="1"/>
  <c r="C25" i="8" l="1"/>
  <c r="F23" i="8"/>
  <c r="F22" i="8" l="1"/>
  <c r="F25" i="8" s="1"/>
  <c r="E23" i="8"/>
  <c r="E22" i="8"/>
  <c r="D23" i="8"/>
  <c r="D22" i="8"/>
  <c r="D25" i="8" s="1"/>
  <c r="C23" i="8"/>
  <c r="E25" i="8" l="1"/>
  <c r="P22" i="8"/>
  <c r="F28" i="8"/>
  <c r="D28" i="8"/>
  <c r="E28" i="8" l="1"/>
  <c r="C28" i="8"/>
  <c r="P23" i="8" l="1"/>
</calcChain>
</file>

<file path=xl/sharedStrings.xml><?xml version="1.0" encoding="utf-8"?>
<sst xmlns="http://schemas.openxmlformats.org/spreadsheetml/2006/main" count="285" uniqueCount="110">
  <si>
    <t>รวม</t>
  </si>
  <si>
    <t>(ตามแนวนอน)</t>
  </si>
  <si>
    <t>ปริญญาตรี</t>
  </si>
  <si>
    <t>ผล</t>
  </si>
  <si>
    <t>ภาคปกติ</t>
  </si>
  <si>
    <t>SCH</t>
  </si>
  <si>
    <t>FTES</t>
  </si>
  <si>
    <t>ภาคพิเศษ</t>
  </si>
  <si>
    <t>-</t>
  </si>
  <si>
    <t>ปรับค่า  ป.โท และ ป.เอก เป็น ป.ตรีแล้ว</t>
  </si>
  <si>
    <t>รวม ป.ตรี ป.โท และ ป.เอก (สกอ.2.5)</t>
  </si>
  <si>
    <t xml:space="preserve">              </t>
  </si>
  <si>
    <t>ตาราง SCH และ FTES ของนักศึกษาภาคพิเศษ ระดับปริญญาโท / เอก   (แยก ป.โท - ป.เอก)</t>
  </si>
  <si>
    <t>สาขาวิชา/(คณะ)</t>
  </si>
  <si>
    <t>ป.โท</t>
  </si>
  <si>
    <t>ป.เอก</t>
  </si>
  <si>
    <t>การปรับค่า</t>
  </si>
  <si>
    <t>2xFTES</t>
  </si>
  <si>
    <t>1/2556</t>
  </si>
  <si>
    <t>2/2556</t>
  </si>
  <si>
    <t>3/2556</t>
  </si>
  <si>
    <t>ตาราง SCH และ FTES  ของนักศึกษาภาคปกติ ระดับปริญญาโท/เอก  (แยก ป.โท - ป.เอก)</t>
  </si>
  <si>
    <t>ตาราง SCH และ FTES ของนักศึกษาภาคพิเศษ ระดับปริญญาโท / เอก</t>
  </si>
  <si>
    <t>ปี 2554</t>
  </si>
  <si>
    <t>ปี 2555</t>
  </si>
  <si>
    <t>ปี 2556</t>
  </si>
  <si>
    <t>ปี 2557</t>
  </si>
  <si>
    <t>รวม FTES</t>
  </si>
  <si>
    <t>รวม FTES  ปรับค่าเป็น ป.ตรี แล้ว</t>
  </si>
  <si>
    <t>1/2554</t>
  </si>
  <si>
    <t>2/2554</t>
  </si>
  <si>
    <t>3/2554</t>
  </si>
  <si>
    <t>1/2555</t>
  </si>
  <si>
    <t>2/2555</t>
  </si>
  <si>
    <t>3/2555</t>
  </si>
  <si>
    <t>1/2557</t>
  </si>
  <si>
    <t>2/2557</t>
  </si>
  <si>
    <t>3/2557</t>
  </si>
  <si>
    <t>ตาราง SCH และ FTES  ของนักศึกษาภาคปกติ ระดับปริญญาโท/เอก</t>
  </si>
  <si>
    <t>2 x FTES</t>
  </si>
  <si>
    <t>ค่า FTES ที่ปรับค่าแล้ว</t>
  </si>
  <si>
    <t>1/2254</t>
  </si>
  <si>
    <t>หมายเหตุ  ไม่พบการลงทะเบียนตั้งแต่ปีการศึกษา 2555 เป็นต้นไป</t>
  </si>
  <si>
    <t>ตาราง SCHและ FTES ของนักศึกษาภาคพิเศษระดับปริญญาตรี</t>
  </si>
  <si>
    <t>ตาราง SCH และ FTES ของนักศึกษาภาคปกติ ระดับปริญญาตรี</t>
  </si>
  <si>
    <t>รวม SCH</t>
  </si>
  <si>
    <t xml:space="preserve"> FTES </t>
  </si>
  <si>
    <r>
      <t xml:space="preserve">รวม (ป.ตรี  ป.โท+ป.เอก </t>
    </r>
    <r>
      <rPr>
        <sz val="14"/>
        <color rgb="FF000000"/>
        <rFont val="TH SarabunPSK"/>
        <family val="2"/>
      </rPr>
      <t>ที่ปรับเป็น ป.ตรีแล้ว</t>
    </r>
    <r>
      <rPr>
        <b/>
        <sz val="14"/>
        <color rgb="FF000000"/>
        <rFont val="TH SarabunPSK"/>
        <family val="2"/>
      </rPr>
      <t>)</t>
    </r>
  </si>
  <si>
    <r>
      <t xml:space="preserve">หมายเหตุ: ป.โท และ ป.เอก </t>
    </r>
    <r>
      <rPr>
        <u/>
        <sz val="12"/>
        <color rgb="FF000000"/>
        <rFont val="TH SarabunPSK"/>
        <family val="2"/>
      </rPr>
      <t>ไม่ปรับ</t>
    </r>
    <r>
      <rPr>
        <sz val="12"/>
        <color rgb="FF000000"/>
        <rFont val="TH SarabunPSK"/>
        <family val="2"/>
      </rPr>
      <t xml:space="preserve"> เป็น ป.ตรี</t>
    </r>
  </si>
  <si>
    <t xml:space="preserve"> </t>
  </si>
  <si>
    <t xml:space="preserve">หมายเหตุ </t>
  </si>
  <si>
    <t>หมายเหตุ ไม่พบข้อมูลการลงทะเบียน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</si>
  <si>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</si>
  <si>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</si>
  <si>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</si>
  <si>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</si>
  <si>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</si>
  <si>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30 : 1</t>
  </si>
  <si>
    <t>25 : 1</t>
  </si>
  <si>
    <t>ผลคะแนน</t>
  </si>
  <si>
    <t>ร้อยละค่าความแตกต่างจากเกณฑ์มาตรฐาน</t>
  </si>
  <si>
    <t>ปีการศึกษา  2558</t>
  </si>
  <si>
    <t>1/2558</t>
  </si>
  <si>
    <t>2/2558</t>
  </si>
  <si>
    <t>3/2558</t>
  </si>
  <si>
    <t>ปีการศึกษา 2558</t>
  </si>
  <si>
    <t>ปี 2558</t>
  </si>
  <si>
    <t>เทคโนโลยีการจัดการเกษตร</t>
  </si>
  <si>
    <t>คณะเทคโนโลยีการเกตร</t>
  </si>
  <si>
    <t>หลักสูตร</t>
  </si>
  <si>
    <t xml:space="preserve">ข้อมูล 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</si>
  <si>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</si>
  <si>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3. 1 ปีการศึกษา FTES ระดับปริญญาตรี เท่ากับ SCH/36 และ ระดับบัณฑิตศึกษา เท่ากับ SCH/24</t>
  </si>
  <si>
    <t>1.  เป็นการคำนวณค่า FTES โดยอ้างอิงจากฐานข้อมูลหลักสูตรที่อาจารย์สังกัด</t>
  </si>
  <si>
    <t>รวม (ตามแนวนอน)</t>
  </si>
  <si>
    <t>หลักสูตร/สาขาวิชา</t>
  </si>
  <si>
    <t>การพัฒนาชุมชน</t>
  </si>
  <si>
    <t>จิตวิทยา</t>
  </si>
  <si>
    <t>นิติศาสตร์</t>
  </si>
  <si>
    <t>ภาษาไทยเพื่อนวัตกรรมการสื่อสาร</t>
  </si>
  <si>
    <t>ภาษาอังกฤษเพื่อการสื่อสารนานาชาติ 
(หลักสูตรนานาชาติ)</t>
  </si>
  <si>
    <t>รัฐประศาสนศาสตร์</t>
  </si>
  <si>
    <t>ศิลปะการแสดง</t>
  </si>
  <si>
    <t>สารสนเทศศาสตร์</t>
  </si>
  <si>
    <t>คณะมนุษยศาสตร์และสังคมศาสตร์</t>
  </si>
  <si>
    <t>ดนตรีสากล</t>
  </si>
  <si>
    <t>ทัศนศิลป์</t>
  </si>
  <si>
    <t>ภาษาไทย</t>
  </si>
  <si>
    <t>ภาษาอังกฤษ</t>
  </si>
  <si>
    <t>ภาษาอังกฤษเพื่อการสื่อสารนานาชาติ (หลักสูตรนานาชาติ)</t>
  </si>
  <si>
    <t>ภาษาอังกฤษ
เพื่อการสื่อสารนานาชาติ 
(หลักสูตรนานาชาติ)</t>
  </si>
  <si>
    <t>ภาษาไทยเพื่อนวัตกรรม
การสื่อสาร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</si>
  <si>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</si>
  <si>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สังคมศาสตร์
เพื่อการพัฒนา</t>
  </si>
  <si>
    <t xml:space="preserve">สังคมศาสตร์เพื่อการพัฒนา
</t>
  </si>
  <si>
    <t>สังคมศาสตร์เพื่อการพัฒนา</t>
  </si>
  <si>
    <t>ผลการดำเนินงาน  ปีการศึกษา 2559 รายหลักสูตร ระดับปริญญาตรี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</si>
  <si>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</si>
  <si>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</si>
  <si>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ปีการศึกษา  2560</t>
  </si>
  <si>
    <t>1/2560</t>
  </si>
  <si>
    <t>2/2560</t>
  </si>
  <si>
    <t>3/2560</t>
  </si>
  <si>
    <t>ปีการศึกษา 2560</t>
  </si>
  <si>
    <t xml:space="preserve"> SCH/18</t>
  </si>
  <si>
    <t>SCH/12</t>
  </si>
  <si>
    <t>ข้อมูลค่า  SCH และ FTES ปีการศึกษา 2560 (ภาคการศึกษา 1/2560)</t>
  </si>
  <si>
    <t>ผลการดำเนินงาน  ปีการศึกษา 2560 รายหลักสูตร ระดับปริญญาโท และ ปริญญาเอก</t>
  </si>
  <si>
    <t>ข้อมูล ณ วันที่ 11 กุมภาพันธ์ 2561</t>
  </si>
  <si>
    <t>SCH/8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</si>
</sst>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TH SarabunPSK"/>
      <family val="2"/>
    </font>
    <font>
      <u/>
      <sz val="12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4"/>
      <color rgb="FFFF0000"/>
      <name val="Tahoma"/>
      <family val="2"/>
      <charset val="222"/>
      <scheme val="minor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3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  <font>
      <b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3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top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11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3" fontId="0" fillId="0" borderId="0" xfId="0" applyNumberFormat="1" applyFill="1" applyBorder="1"/>
    <xf numFmtId="0" fontId="4" fillId="0" borderId="11" xfId="0" applyFont="1" applyFill="1" applyBorder="1" applyAlignment="1">
      <alignment horizontal="right" vertical="center" wrapText="1"/>
    </xf>
    <xf numFmtId="43" fontId="16" fillId="0" borderId="11" xfId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6" fillId="0" borderId="11" xfId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right" vertical="center" wrapText="1"/>
    </xf>
    <xf numFmtId="49" fontId="16" fillId="0" borderId="11" xfId="1" applyNumberFormat="1" applyFont="1" applyFill="1" applyBorder="1" applyAlignment="1">
      <alignment horizontal="right" vertical="center" wrapText="1"/>
    </xf>
    <xf numFmtId="4" fontId="7" fillId="0" borderId="0" xfId="0" applyNumberFormat="1" applyFont="1"/>
    <xf numFmtId="43" fontId="16" fillId="0" borderId="11" xfId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0" fillId="0" borderId="22" xfId="0" applyFill="1" applyBorder="1"/>
    <xf numFmtId="49" fontId="11" fillId="7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/>
    <xf numFmtId="49" fontId="11" fillId="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5" fillId="0" borderId="15" xfId="0" applyFont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187" fontId="11" fillId="0" borderId="11" xfId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23" fillId="0" borderId="0" xfId="0" applyFont="1" applyFill="1"/>
    <xf numFmtId="0" fontId="24" fillId="0" borderId="0" xfId="0" applyFont="1" applyFill="1"/>
    <xf numFmtId="0" fontId="5" fillId="6" borderId="11" xfId="0" applyFont="1" applyFill="1" applyBorder="1" applyAlignment="1">
      <alignment wrapText="1"/>
    </xf>
    <xf numFmtId="0" fontId="5" fillId="6" borderId="11" xfId="0" applyFont="1" applyFill="1" applyBorder="1" applyAlignment="1">
      <alignment horizontal="center" wrapText="1"/>
    </xf>
    <xf numFmtId="0" fontId="16" fillId="6" borderId="12" xfId="0" applyFont="1" applyFill="1" applyBorder="1" applyAlignment="1">
      <alignment wrapText="1"/>
    </xf>
    <xf numFmtId="0" fontId="16" fillId="6" borderId="19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/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right" wrapText="1"/>
    </xf>
    <xf numFmtId="0" fontId="11" fillId="9" borderId="11" xfId="0" applyFont="1" applyFill="1" applyBorder="1" applyAlignment="1">
      <alignment wrapText="1"/>
    </xf>
    <xf numFmtId="0" fontId="10" fillId="9" borderId="11" xfId="0" applyFont="1" applyFill="1" applyBorder="1" applyAlignment="1">
      <alignment horizontal="center" wrapText="1"/>
    </xf>
    <xf numFmtId="43" fontId="20" fillId="9" borderId="11" xfId="1" applyFont="1" applyFill="1" applyBorder="1" applyAlignment="1">
      <alignment horizontal="center" wrapText="1"/>
    </xf>
    <xf numFmtId="0" fontId="21" fillId="9" borderId="0" xfId="0" applyFont="1" applyFill="1" applyBorder="1" applyAlignment="1"/>
    <xf numFmtId="0" fontId="21" fillId="9" borderId="0" xfId="0" applyFont="1" applyFill="1" applyAlignment="1"/>
    <xf numFmtId="43" fontId="18" fillId="0" borderId="11" xfId="1" applyFont="1" applyFill="1" applyBorder="1" applyAlignment="1">
      <alignment horizontal="center" wrapText="1"/>
    </xf>
    <xf numFmtId="43" fontId="0" fillId="0" borderId="0" xfId="0" applyNumberFormat="1" applyFill="1" applyBorder="1" applyAlignment="1"/>
    <xf numFmtId="0" fontId="5" fillId="7" borderId="11" xfId="0" applyFont="1" applyFill="1" applyBorder="1" applyAlignment="1">
      <alignment wrapText="1"/>
    </xf>
    <xf numFmtId="0" fontId="5" fillId="7" borderId="11" xfId="0" applyFont="1" applyFill="1" applyBorder="1" applyAlignment="1">
      <alignment horizontal="center" wrapText="1"/>
    </xf>
    <xf numFmtId="43" fontId="18" fillId="7" borderId="11" xfId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21" fillId="0" borderId="0" xfId="0" applyFont="1" applyFill="1" applyBorder="1" applyAlignment="1"/>
    <xf numFmtId="0" fontId="21" fillId="0" borderId="0" xfId="0" applyFont="1" applyFill="1" applyAlignment="1"/>
    <xf numFmtId="3" fontId="1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top" wrapText="1"/>
    </xf>
    <xf numFmtId="0" fontId="16" fillId="6" borderId="13" xfId="0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Border="1" applyAlignment="1">
      <alignment vertical="center" wrapText="1"/>
    </xf>
    <xf numFmtId="3" fontId="11" fillId="10" borderId="11" xfId="0" applyNumberFormat="1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87" fontId="11" fillId="10" borderId="11" xfId="1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 wrapText="1"/>
    </xf>
    <xf numFmtId="43" fontId="16" fillId="7" borderId="15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horizontal="center" wrapText="1"/>
    </xf>
    <xf numFmtId="43" fontId="16" fillId="0" borderId="23" xfId="1" applyFont="1" applyFill="1" applyBorder="1" applyAlignment="1">
      <alignment horizontal="center" wrapText="1"/>
    </xf>
    <xf numFmtId="43" fontId="16" fillId="0" borderId="24" xfId="1" applyFont="1" applyFill="1" applyBorder="1" applyAlignment="1">
      <alignment horizontal="center" wrapText="1"/>
    </xf>
    <xf numFmtId="43" fontId="16" fillId="8" borderId="12" xfId="1" applyFont="1" applyFill="1" applyBorder="1" applyAlignment="1">
      <alignment wrapText="1"/>
    </xf>
    <xf numFmtId="43" fontId="16" fillId="8" borderId="19" xfId="1" applyFont="1" applyFill="1" applyBorder="1" applyAlignment="1">
      <alignment wrapText="1"/>
    </xf>
    <xf numFmtId="43" fontId="16" fillId="6" borderId="12" xfId="1" applyFont="1" applyFill="1" applyBorder="1" applyAlignment="1">
      <alignment horizontal="center" wrapText="1"/>
    </xf>
    <xf numFmtId="43" fontId="16" fillId="6" borderId="13" xfId="1" applyFont="1" applyFill="1" applyBorder="1" applyAlignment="1">
      <alignment horizontal="center" wrapText="1"/>
    </xf>
    <xf numFmtId="43" fontId="16" fillId="6" borderId="19" xfId="1" applyFont="1" applyFill="1" applyBorder="1" applyAlignment="1">
      <alignment horizontal="center" wrapText="1"/>
    </xf>
    <xf numFmtId="43" fontId="16" fillId="7" borderId="12" xfId="1" applyFont="1" applyFill="1" applyBorder="1" applyAlignment="1">
      <alignment horizontal="center" wrapText="1"/>
    </xf>
    <xf numFmtId="43" fontId="16" fillId="7" borderId="13" xfId="1" applyFont="1" applyFill="1" applyBorder="1" applyAlignment="1">
      <alignment horizontal="center" wrapText="1"/>
    </xf>
    <xf numFmtId="43" fontId="16" fillId="7" borderId="19" xfId="1" applyFont="1" applyFill="1" applyBorder="1" applyAlignment="1">
      <alignment horizontal="center" wrapText="1"/>
    </xf>
    <xf numFmtId="43" fontId="16" fillId="0" borderId="12" xfId="1" applyFont="1" applyFill="1" applyBorder="1" applyAlignment="1">
      <alignment horizontal="center" wrapText="1"/>
    </xf>
    <xf numFmtId="43" fontId="16" fillId="0" borderId="13" xfId="1" applyFont="1" applyFill="1" applyBorder="1" applyAlignment="1">
      <alignment horizontal="center" wrapText="1"/>
    </xf>
    <xf numFmtId="43" fontId="16" fillId="0" borderId="19" xfId="1" applyFont="1" applyFill="1" applyBorder="1" applyAlignment="1">
      <alignment horizontal="center" wrapText="1"/>
    </xf>
    <xf numFmtId="43" fontId="22" fillId="0" borderId="12" xfId="1" applyFont="1" applyFill="1" applyBorder="1" applyAlignment="1">
      <alignment horizontal="center" wrapText="1"/>
    </xf>
    <xf numFmtId="43" fontId="22" fillId="0" borderId="13" xfId="1" applyFont="1" applyFill="1" applyBorder="1" applyAlignment="1">
      <alignment horizontal="center" wrapText="1"/>
    </xf>
    <xf numFmtId="43" fontId="22" fillId="0" borderId="19" xfId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3" fillId="11" borderId="14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horizontal="center" vertical="center" wrapText="1"/>
    </xf>
    <xf numFmtId="3" fontId="11" fillId="11" borderId="1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0" fillId="11" borderId="0" xfId="0" applyFill="1" applyBorder="1"/>
    <xf numFmtId="0" fontId="3" fillId="11" borderId="22" xfId="0" applyFont="1" applyFill="1" applyBorder="1" applyAlignment="1">
      <alignment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3" fontId="16" fillId="8" borderId="19" xfId="1" applyFont="1" applyFill="1" applyBorder="1" applyAlignment="1">
      <alignment horizontal="right" wrapText="1"/>
    </xf>
    <xf numFmtId="43" fontId="16" fillId="8" borderId="13" xfId="1" applyFont="1" applyFill="1" applyBorder="1" applyAlignment="1">
      <alignment horizontal="right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43" fontId="5" fillId="8" borderId="16" xfId="1" applyFont="1" applyFill="1" applyBorder="1" applyAlignment="1">
      <alignment horizontal="center" wrapText="1"/>
    </xf>
    <xf numFmtId="43" fontId="5" fillId="8" borderId="20" xfId="1" applyFont="1" applyFill="1" applyBorder="1" applyAlignment="1">
      <alignment horizontal="center" wrapText="1"/>
    </xf>
    <xf numFmtId="43" fontId="5" fillId="8" borderId="17" xfId="1" applyFont="1" applyFill="1" applyBorder="1" applyAlignment="1">
      <alignment horizontal="center" wrapText="1"/>
    </xf>
    <xf numFmtId="43" fontId="16" fillId="8" borderId="12" xfId="1" applyFont="1" applyFill="1" applyBorder="1" applyAlignment="1">
      <alignment horizontal="center" wrapText="1"/>
    </xf>
    <xf numFmtId="43" fontId="16" fillId="8" borderId="13" xfId="1" applyFont="1" applyFill="1" applyBorder="1" applyAlignment="1">
      <alignment horizont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43" fontId="16" fillId="7" borderId="11" xfId="1" applyFont="1" applyFill="1" applyBorder="1" applyAlignment="1">
      <alignment horizontal="right" vertical="center" wrapText="1"/>
    </xf>
    <xf numFmtId="43" fontId="16" fillId="7" borderId="14" xfId="1" applyFont="1" applyFill="1" applyBorder="1" applyAlignment="1">
      <alignment horizontal="right" vertical="center" wrapText="1"/>
    </xf>
    <xf numFmtId="43" fontId="16" fillId="7" borderId="15" xfId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5" fillId="7" borderId="11" xfId="0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11" borderId="1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5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2" fontId="11" fillId="10" borderId="11" xfId="0" applyNumberFormat="1" applyFont="1" applyFill="1" applyBorder="1" applyAlignment="1">
      <alignment horizontal="center" vertical="center" wrapText="1"/>
    </xf>
    <xf numFmtId="4" fontId="11" fillId="5" borderId="11" xfId="0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2" fontId="11" fillId="8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10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workbookViewId="0">
      <selection activeCell="B34" sqref="B34:P34"/>
    </sheetView>
  </sheetViews>
  <sheetFormatPr defaultColWidth="8.875" defaultRowHeight="14.25" x14ac:dyDescent="0.2"/>
  <cols>
    <col min="1" max="1" width="14.375" customWidth="1"/>
    <col min="2" max="2" width="4.75" customWidth="1"/>
    <col min="3" max="3" width="10" customWidth="1"/>
    <col min="4" max="4" width="6.625" customWidth="1"/>
    <col min="5" max="5" width="7.5" customWidth="1"/>
    <col min="6" max="6" width="6" customWidth="1"/>
    <col min="7" max="7" width="6.375" customWidth="1"/>
    <col min="8" max="8" width="6" hidden="1" customWidth="1"/>
    <col min="9" max="9" width="8.5" customWidth="1"/>
    <col min="10" max="10" width="8" customWidth="1"/>
    <col min="11" max="12" width="11.75" customWidth="1"/>
    <col min="13" max="13" width="9.625" customWidth="1"/>
    <col min="14" max="14" width="10.25" customWidth="1"/>
    <col min="15" max="15" width="7.875" customWidth="1"/>
    <col min="16" max="16" width="8.75" customWidth="1"/>
    <col min="17" max="18" width="10.375" bestFit="1" customWidth="1"/>
  </cols>
  <sheetData>
    <row r="1" spans="1:18" ht="21" x14ac:dyDescent="0.35">
      <c r="A1" s="184" t="s">
        <v>84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s="20" customFormat="1" ht="19.5" customHeight="1" x14ac:dyDescent="0.2">
      <c r="A2" s="185" t="s">
        <v>106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26"/>
      <c r="R2" s="26"/>
    </row>
    <row r="3" spans="1:18" s="20" customFormat="1" ht="17.100000000000001" customHeight="1" x14ac:dyDescent="0.2">
      <c r="A3" s="180" t="s">
        <v>70</v>
      </c>
      <c r="B3" s="180"/>
      <c r="C3" s="182" t="s">
        <v>96</v>
      </c>
      <c r="D3" s="182"/>
      <c r="E3" s="182"/>
      <c r="F3" s="180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26"/>
      <c r="R3" s="26"/>
    </row>
    <row r="4" spans="1:18" s="20" customFormat="1" ht="17.100000000000001" customHeight="1" x14ac:dyDescent="0.2">
      <c r="A4" s="180"/>
      <c r="B4" s="181"/>
      <c r="C4" s="178" t="s">
        <v>76</v>
      </c>
      <c r="D4" s="178" t="s">
        <v>77</v>
      </c>
      <c r="E4" s="178" t="s">
        <v>85</v>
      </c>
      <c r="F4" s="183" t="s">
        <v>86</v>
      </c>
      <c r="G4" s="172" t="s">
        <v>78</v>
      </c>
      <c r="H4" s="172" t="s">
        <v>87</v>
      </c>
      <c r="I4" s="172" t="s">
        <v>91</v>
      </c>
      <c r="J4" s="178" t="s">
        <v>88</v>
      </c>
      <c r="K4" s="172" t="s">
        <v>90</v>
      </c>
      <c r="L4" s="172" t="s">
        <v>81</v>
      </c>
      <c r="M4" s="172" t="s">
        <v>82</v>
      </c>
      <c r="N4" s="172" t="s">
        <v>93</v>
      </c>
      <c r="O4" s="172" t="s">
        <v>83</v>
      </c>
      <c r="P4" s="160" t="s">
        <v>0</v>
      </c>
      <c r="Q4" s="26"/>
      <c r="R4" s="26"/>
    </row>
    <row r="5" spans="1:18" s="20" customFormat="1" ht="48" customHeight="1" x14ac:dyDescent="0.2">
      <c r="A5" s="180"/>
      <c r="B5" s="181"/>
      <c r="C5" s="179"/>
      <c r="D5" s="179"/>
      <c r="E5" s="179"/>
      <c r="F5" s="183"/>
      <c r="G5" s="172"/>
      <c r="H5" s="172"/>
      <c r="I5" s="172"/>
      <c r="J5" s="179"/>
      <c r="K5" s="172"/>
      <c r="L5" s="172"/>
      <c r="M5" s="172"/>
      <c r="N5" s="172"/>
      <c r="O5" s="172"/>
      <c r="P5" s="161" t="s">
        <v>1</v>
      </c>
      <c r="Q5" s="26"/>
      <c r="R5" s="26"/>
    </row>
    <row r="6" spans="1:18" s="79" customFormat="1" ht="15" customHeight="1" x14ac:dyDescent="0.3">
      <c r="A6" s="73" t="s">
        <v>2</v>
      </c>
      <c r="B6" s="74" t="s">
        <v>3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111"/>
      <c r="Q6" s="77"/>
      <c r="R6" s="78"/>
    </row>
    <row r="7" spans="1:18" s="79" customFormat="1" ht="15" hidden="1" customHeight="1" x14ac:dyDescent="0.3">
      <c r="A7" s="80" t="s">
        <v>53</v>
      </c>
      <c r="B7" s="81"/>
      <c r="C7" s="82">
        <v>16</v>
      </c>
      <c r="D7" s="82">
        <v>32.5</v>
      </c>
      <c r="E7" s="82">
        <v>54</v>
      </c>
      <c r="F7" s="82">
        <v>62.5</v>
      </c>
      <c r="G7" s="82">
        <v>62.5</v>
      </c>
      <c r="H7" s="82">
        <v>62.5</v>
      </c>
      <c r="I7" s="82">
        <v>62.5</v>
      </c>
      <c r="J7" s="82">
        <v>62.5</v>
      </c>
      <c r="K7" s="82">
        <v>62.5</v>
      </c>
      <c r="L7" s="82">
        <v>62.5</v>
      </c>
      <c r="M7" s="82">
        <v>62.5</v>
      </c>
      <c r="N7" s="82">
        <v>62.5</v>
      </c>
      <c r="O7" s="82">
        <v>62.5</v>
      </c>
      <c r="P7" s="83">
        <f>SUM(C7:F7)</f>
        <v>165</v>
      </c>
      <c r="Q7" s="78"/>
      <c r="R7" s="78"/>
    </row>
    <row r="8" spans="1:18" s="88" customFormat="1" ht="15" customHeight="1" x14ac:dyDescent="0.3">
      <c r="A8" s="84" t="s">
        <v>4</v>
      </c>
      <c r="B8" s="85" t="s">
        <v>5</v>
      </c>
      <c r="C8" s="86">
        <f>'ปกติ ตรี'!E5+'ปกติ ตรี'!F5</f>
        <v>1395</v>
      </c>
      <c r="D8" s="86">
        <f>'ปกติ ตรี'!E7+'ปกติ ตรี'!F7</f>
        <v>3209</v>
      </c>
      <c r="E8" s="86">
        <f>'ปกติ ตรี'!E9+'ปกติ ตรี'!F9</f>
        <v>951</v>
      </c>
      <c r="F8" s="86">
        <f>'ปกติ ตรี'!E11+'ปกติ ตรี'!F11</f>
        <v>818</v>
      </c>
      <c r="G8" s="86">
        <f>'ปกติ ตรี'!E13+'ปกติ ตรี'!F13</f>
        <v>1852</v>
      </c>
      <c r="H8" s="86"/>
      <c r="I8" s="86">
        <f>'ปกติ ตรี'!E17+'ปกติ ตรี'!F17</f>
        <v>3252</v>
      </c>
      <c r="J8" s="86">
        <f>'ปกติ ตรี'!E19+'ปกติ ตรี'!F19</f>
        <v>2193</v>
      </c>
      <c r="K8" s="86">
        <f>'ปกติ ตรี'!E21+'ปกติ ตรี'!F21</f>
        <v>905</v>
      </c>
      <c r="L8" s="86">
        <f>'ปกติ ตรี'!E23+'ปกติ ตรี'!F23</f>
        <v>4662</v>
      </c>
      <c r="M8" s="86">
        <f>'ปกติ ตรี'!E25+'ปกติ ตรี'!F25</f>
        <v>996</v>
      </c>
      <c r="N8" s="86">
        <f>'ปกติ ตรี'!E27+'ปกติ ตรี'!F27</f>
        <v>1305</v>
      </c>
      <c r="O8" s="86">
        <f>'ปกติ ตรี'!E29+'ปกติ ตรี'!F29</f>
        <v>983</v>
      </c>
      <c r="P8" s="86">
        <f>SUM(C8:O8)</f>
        <v>22521</v>
      </c>
      <c r="Q8" s="87"/>
      <c r="R8" s="87"/>
    </row>
    <row r="9" spans="1:18" s="79" customFormat="1" ht="15" customHeight="1" x14ac:dyDescent="0.3">
      <c r="A9" s="80" t="s">
        <v>104</v>
      </c>
      <c r="B9" s="81" t="s">
        <v>46</v>
      </c>
      <c r="C9" s="89">
        <f>C8/18</f>
        <v>77.5</v>
      </c>
      <c r="D9" s="89">
        <f t="shared" ref="D9:N9" si="0">D8/18</f>
        <v>178.27777777777777</v>
      </c>
      <c r="E9" s="89">
        <f t="shared" si="0"/>
        <v>52.833333333333336</v>
      </c>
      <c r="F9" s="89">
        <f t="shared" si="0"/>
        <v>45.444444444444443</v>
      </c>
      <c r="G9" s="89">
        <f t="shared" si="0"/>
        <v>102.88888888888889</v>
      </c>
      <c r="H9" s="89">
        <f t="shared" si="0"/>
        <v>0</v>
      </c>
      <c r="I9" s="89">
        <f t="shared" si="0"/>
        <v>180.66666666666666</v>
      </c>
      <c r="J9" s="89">
        <f t="shared" si="0"/>
        <v>121.83333333333333</v>
      </c>
      <c r="K9" s="89">
        <f t="shared" si="0"/>
        <v>50.277777777777779</v>
      </c>
      <c r="L9" s="89">
        <f t="shared" si="0"/>
        <v>259</v>
      </c>
      <c r="M9" s="89">
        <f t="shared" si="0"/>
        <v>55.333333333333336</v>
      </c>
      <c r="N9" s="89">
        <f t="shared" si="0"/>
        <v>72.5</v>
      </c>
      <c r="O9" s="89">
        <f>O8/18</f>
        <v>54.611111111111114</v>
      </c>
      <c r="P9" s="89">
        <f>SUM(C9:O9)</f>
        <v>1251.1666666666665</v>
      </c>
      <c r="Q9" s="90"/>
      <c r="R9" s="90"/>
    </row>
    <row r="10" spans="1:18" s="79" customFormat="1" ht="15" customHeight="1" x14ac:dyDescent="0.3">
      <c r="A10" s="80" t="s">
        <v>7</v>
      </c>
      <c r="B10" s="81" t="s">
        <v>5</v>
      </c>
      <c r="C10" s="89">
        <f>'พิเศษ ตรี'!F5+'พิเศษ ตรี'!G5+'พิเศษ ตรี'!H5</f>
        <v>87</v>
      </c>
      <c r="D10" s="89">
        <f>'พิเศษ ตรี'!F7+'พิเศษ ตรี'!G7+'พิเศษ ตรี'!H7</f>
        <v>66</v>
      </c>
      <c r="E10" s="89">
        <v>0</v>
      </c>
      <c r="F10" s="89">
        <v>0</v>
      </c>
      <c r="G10" s="89">
        <f>'พิเศษ ตรี'!F9+'พิเศษ ตรี'!G9+'พิเศษ ตรี'!H9</f>
        <v>328</v>
      </c>
      <c r="H10" s="89"/>
      <c r="I10" s="89">
        <f>'พิเศษ ตรี'!F11+'พิเศษ ตรี'!G11+'พิเศษ ตรี'!H11</f>
        <v>501</v>
      </c>
      <c r="J10" s="89">
        <f>'พิเศษ ตรี'!F23+'พิเศษ ตรี'!G23+'พิเศษ ตรี'!H23</f>
        <v>48</v>
      </c>
      <c r="K10" s="89">
        <f>'พิเศษ ตรี'!F13+'พิเศษ ตรี'!G13+'พิเศษ ตรี'!H13</f>
        <v>18</v>
      </c>
      <c r="L10" s="89">
        <f>'พิเศษ ตรี'!F15+'พิเศษ ตรี'!G15+'พิเศษ ตรี'!H15</f>
        <v>1791</v>
      </c>
      <c r="M10" s="89">
        <f>'พิเศษ ตรี'!F17+'พิเศษ ตรี'!G17+'พิเศษ ตรี'!H17</f>
        <v>165</v>
      </c>
      <c r="N10" s="89">
        <f>'พิเศษ ตรี'!F19+'พิเศษ ตรี'!G19+'พิเศษ ตรี'!H19</f>
        <v>135</v>
      </c>
      <c r="O10" s="89">
        <f>'พิเศษ ตรี'!F21+'พิเศษ ตรี'!G21+'พิเศษ ตรี'!H21</f>
        <v>581</v>
      </c>
      <c r="P10" s="89">
        <f>SUM(C10:O10)</f>
        <v>3720</v>
      </c>
      <c r="Q10" s="78"/>
      <c r="R10" s="78"/>
    </row>
    <row r="11" spans="1:18" s="79" customFormat="1" ht="15" customHeight="1" x14ac:dyDescent="0.3">
      <c r="A11" s="80" t="s">
        <v>105</v>
      </c>
      <c r="B11" s="81" t="s">
        <v>6</v>
      </c>
      <c r="C11" s="89">
        <f>C10/12</f>
        <v>7.25</v>
      </c>
      <c r="D11" s="89">
        <f t="shared" ref="D11:O11" si="1">D10/12</f>
        <v>5.5</v>
      </c>
      <c r="E11" s="89">
        <f t="shared" si="1"/>
        <v>0</v>
      </c>
      <c r="F11" s="89">
        <f t="shared" si="1"/>
        <v>0</v>
      </c>
      <c r="G11" s="89">
        <f t="shared" si="1"/>
        <v>27.333333333333332</v>
      </c>
      <c r="H11" s="89">
        <f t="shared" si="1"/>
        <v>0</v>
      </c>
      <c r="I11" s="89">
        <f t="shared" si="1"/>
        <v>41.75</v>
      </c>
      <c r="J11" s="89">
        <f t="shared" si="1"/>
        <v>4</v>
      </c>
      <c r="K11" s="89">
        <f t="shared" si="1"/>
        <v>1.5</v>
      </c>
      <c r="L11" s="89">
        <f t="shared" si="1"/>
        <v>149.25</v>
      </c>
      <c r="M11" s="89">
        <f t="shared" si="1"/>
        <v>13.75</v>
      </c>
      <c r="N11" s="89">
        <f t="shared" si="1"/>
        <v>11.25</v>
      </c>
      <c r="O11" s="89">
        <f t="shared" si="1"/>
        <v>48.416666666666664</v>
      </c>
      <c r="P11" s="89">
        <f>SUM(C11:O11)</f>
        <v>310</v>
      </c>
      <c r="Q11" s="90"/>
      <c r="R11" s="90"/>
    </row>
    <row r="12" spans="1:18" s="79" customFormat="1" ht="15" customHeight="1" x14ac:dyDescent="0.3">
      <c r="A12" s="91" t="s">
        <v>0</v>
      </c>
      <c r="B12" s="92" t="s">
        <v>6</v>
      </c>
      <c r="C12" s="93">
        <f>C11+C9</f>
        <v>84.75</v>
      </c>
      <c r="D12" s="93">
        <f t="shared" ref="D12:F12" si="2">D11+D9</f>
        <v>183.77777777777777</v>
      </c>
      <c r="E12" s="93">
        <f t="shared" si="2"/>
        <v>52.833333333333336</v>
      </c>
      <c r="F12" s="93">
        <f t="shared" si="2"/>
        <v>45.444444444444443</v>
      </c>
      <c r="G12" s="93">
        <f t="shared" ref="G12:H12" si="3">G11+G9</f>
        <v>130.22222222222223</v>
      </c>
      <c r="H12" s="93">
        <f t="shared" si="3"/>
        <v>0</v>
      </c>
      <c r="I12" s="93">
        <f t="shared" ref="I12:J12" si="4">I11+I9</f>
        <v>222.41666666666666</v>
      </c>
      <c r="J12" s="93">
        <f t="shared" si="4"/>
        <v>125.83333333333333</v>
      </c>
      <c r="K12" s="93">
        <f t="shared" ref="K12:L12" si="5">K11+K9</f>
        <v>51.777777777777779</v>
      </c>
      <c r="L12" s="93">
        <f t="shared" si="5"/>
        <v>408.25</v>
      </c>
      <c r="M12" s="93">
        <f t="shared" ref="M12:N12" si="6">M11+M9</f>
        <v>69.083333333333343</v>
      </c>
      <c r="N12" s="93">
        <f t="shared" si="6"/>
        <v>83.75</v>
      </c>
      <c r="O12" s="93">
        <f t="shared" ref="O12" si="7">O11+O9</f>
        <v>103.02777777777777</v>
      </c>
      <c r="P12" s="93">
        <f>SUM(C12:O12)</f>
        <v>1561.1666666666667</v>
      </c>
      <c r="Q12" s="90"/>
      <c r="R12" s="90"/>
    </row>
    <row r="13" spans="1:18" s="79" customFormat="1" ht="15" customHeight="1" x14ac:dyDescent="0.3">
      <c r="A13" s="121"/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78"/>
      <c r="R13" s="90"/>
    </row>
    <row r="14" spans="1:18" s="79" customFormat="1" ht="15" customHeight="1" x14ac:dyDescent="0.3">
      <c r="A14" s="168" t="s">
        <v>70</v>
      </c>
      <c r="B14" s="169"/>
      <c r="C14" s="173" t="s">
        <v>107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  <c r="Q14" s="78"/>
      <c r="R14" s="90"/>
    </row>
    <row r="15" spans="1:18" s="79" customFormat="1" ht="15" customHeight="1" x14ac:dyDescent="0.3">
      <c r="A15" s="170"/>
      <c r="B15" s="171"/>
      <c r="C15" s="176"/>
      <c r="D15" s="177"/>
      <c r="E15" s="132"/>
      <c r="F15" s="133"/>
      <c r="G15" s="133"/>
      <c r="H15" s="133"/>
      <c r="I15" s="133"/>
      <c r="J15" s="166" t="s">
        <v>74</v>
      </c>
      <c r="K15" s="166"/>
      <c r="L15" s="166"/>
      <c r="M15" s="166"/>
      <c r="N15" s="166"/>
      <c r="O15" s="166"/>
      <c r="P15" s="167"/>
      <c r="Q15" s="78"/>
      <c r="R15" s="78"/>
    </row>
    <row r="16" spans="1:18" s="79" customFormat="1" ht="15" customHeight="1" x14ac:dyDescent="0.3">
      <c r="A16" s="73"/>
      <c r="B16" s="124" t="s">
        <v>3</v>
      </c>
      <c r="C16" s="134"/>
      <c r="D16" s="135"/>
      <c r="E16" s="134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5"/>
      <c r="Q16" s="78"/>
      <c r="R16" s="78"/>
    </row>
    <row r="17" spans="1:18" s="79" customFormat="1" ht="15" customHeight="1" x14ac:dyDescent="0.3">
      <c r="A17" s="80" t="s">
        <v>4</v>
      </c>
      <c r="B17" s="125" t="s">
        <v>5</v>
      </c>
      <c r="C17" s="140"/>
      <c r="D17" s="141">
        <v>0</v>
      </c>
      <c r="E17" s="140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1">
        <f>D17</f>
        <v>0</v>
      </c>
      <c r="Q17" s="78"/>
      <c r="R17" s="78"/>
    </row>
    <row r="18" spans="1:18" s="79" customFormat="1" ht="15" customHeight="1" x14ac:dyDescent="0.3">
      <c r="A18" s="80" t="s">
        <v>105</v>
      </c>
      <c r="B18" s="125" t="s">
        <v>6</v>
      </c>
      <c r="C18" s="130"/>
      <c r="D18" s="131">
        <v>0</v>
      </c>
      <c r="E18" s="130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41">
        <f>D18</f>
        <v>0</v>
      </c>
      <c r="Q18" s="78"/>
      <c r="R18" s="78"/>
    </row>
    <row r="19" spans="1:18" s="96" customFormat="1" ht="15" customHeight="1" x14ac:dyDescent="0.3">
      <c r="A19" s="94" t="s">
        <v>7</v>
      </c>
      <c r="B19" s="126" t="s">
        <v>5</v>
      </c>
      <c r="C19" s="143"/>
      <c r="D19" s="144">
        <v>0</v>
      </c>
      <c r="E19" s="143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1">
        <f>D19</f>
        <v>0</v>
      </c>
      <c r="Q19" s="95"/>
      <c r="R19" s="95"/>
    </row>
    <row r="20" spans="1:18" s="79" customFormat="1" ht="15" customHeight="1" x14ac:dyDescent="0.3">
      <c r="A20" s="80" t="s">
        <v>109</v>
      </c>
      <c r="B20" s="125" t="s">
        <v>6</v>
      </c>
      <c r="C20" s="130"/>
      <c r="D20" s="131">
        <f>D19/16</f>
        <v>0</v>
      </c>
      <c r="E20" s="130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41">
        <f>D20</f>
        <v>0</v>
      </c>
      <c r="Q20" s="90"/>
      <c r="R20" s="78"/>
    </row>
    <row r="21" spans="1:18" s="79" customFormat="1" ht="40.5" customHeight="1" x14ac:dyDescent="0.3">
      <c r="A21" s="162" t="s">
        <v>9</v>
      </c>
      <c r="B21" s="127" t="s">
        <v>6</v>
      </c>
      <c r="C21" s="137"/>
      <c r="D21" s="138">
        <f>D20*2</f>
        <v>0</v>
      </c>
      <c r="E21" s="137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8">
        <f>D21</f>
        <v>0</v>
      </c>
      <c r="Q21" s="78"/>
      <c r="R21" s="90"/>
    </row>
    <row r="22" spans="1:18" s="79" customFormat="1" ht="15" hidden="1" customHeight="1" x14ac:dyDescent="0.3">
      <c r="A22" s="91" t="s">
        <v>47</v>
      </c>
      <c r="B22" s="92" t="s">
        <v>6</v>
      </c>
      <c r="C22" s="128">
        <f t="shared" ref="C22:J22" si="8">C21+C12</f>
        <v>84.75</v>
      </c>
      <c r="D22" s="128">
        <f t="shared" si="8"/>
        <v>183.77777777777777</v>
      </c>
      <c r="E22" s="128">
        <f t="shared" si="8"/>
        <v>52.833333333333336</v>
      </c>
      <c r="F22" s="128">
        <f t="shared" si="8"/>
        <v>45.444444444444443</v>
      </c>
      <c r="G22" s="128">
        <f t="shared" si="8"/>
        <v>130.22222222222223</v>
      </c>
      <c r="H22" s="128">
        <f t="shared" si="8"/>
        <v>0</v>
      </c>
      <c r="I22" s="128">
        <f t="shared" si="8"/>
        <v>222.41666666666666</v>
      </c>
      <c r="J22" s="128">
        <f t="shared" si="8"/>
        <v>125.83333333333333</v>
      </c>
      <c r="K22" s="128">
        <f t="shared" ref="K22:L22" si="9">K21+K12</f>
        <v>51.777777777777779</v>
      </c>
      <c r="L22" s="128">
        <f t="shared" si="9"/>
        <v>408.25</v>
      </c>
      <c r="M22" s="128">
        <f t="shared" ref="M22:N22" si="10">M21+M12</f>
        <v>69.083333333333343</v>
      </c>
      <c r="N22" s="128">
        <f t="shared" si="10"/>
        <v>83.75</v>
      </c>
      <c r="O22" s="128">
        <f t="shared" ref="O22" si="11">O21+O12</f>
        <v>103.02777777777777</v>
      </c>
      <c r="P22" s="128">
        <f>SUM(C22:F22)</f>
        <v>366.80555555555554</v>
      </c>
      <c r="Q22" s="90"/>
      <c r="R22" s="78"/>
    </row>
    <row r="23" spans="1:18" s="20" customFormat="1" ht="17.100000000000001" hidden="1" customHeight="1" x14ac:dyDescent="0.2">
      <c r="A23" s="40" t="s">
        <v>10</v>
      </c>
      <c r="B23" s="191" t="s">
        <v>6</v>
      </c>
      <c r="C23" s="186">
        <f t="shared" ref="C23:J23" si="12">C20+C12+C18</f>
        <v>84.75</v>
      </c>
      <c r="D23" s="186">
        <f t="shared" si="12"/>
        <v>183.77777777777777</v>
      </c>
      <c r="E23" s="186">
        <f t="shared" si="12"/>
        <v>52.833333333333336</v>
      </c>
      <c r="F23" s="186">
        <f t="shared" si="12"/>
        <v>45.444444444444443</v>
      </c>
      <c r="G23" s="186">
        <f t="shared" si="12"/>
        <v>130.22222222222223</v>
      </c>
      <c r="H23" s="186">
        <f t="shared" si="12"/>
        <v>0</v>
      </c>
      <c r="I23" s="186">
        <f t="shared" si="12"/>
        <v>222.41666666666666</v>
      </c>
      <c r="J23" s="187">
        <f t="shared" si="12"/>
        <v>125.83333333333333</v>
      </c>
      <c r="K23" s="186">
        <f t="shared" ref="K23:L23" si="13">K20+K12+K18</f>
        <v>51.777777777777779</v>
      </c>
      <c r="L23" s="186">
        <f t="shared" si="13"/>
        <v>408.25</v>
      </c>
      <c r="M23" s="186">
        <f t="shared" ref="M23:N23" si="14">M20+M12+M18</f>
        <v>69.083333333333343</v>
      </c>
      <c r="N23" s="186">
        <f t="shared" si="14"/>
        <v>83.75</v>
      </c>
      <c r="O23" s="186">
        <f t="shared" ref="O23" si="15">O20+O12+O18</f>
        <v>103.02777777777777</v>
      </c>
      <c r="P23" s="186">
        <f>SUM(C23:F24)</f>
        <v>366.80555555555554</v>
      </c>
      <c r="Q23" s="26"/>
      <c r="R23" s="26"/>
    </row>
    <row r="24" spans="1:18" s="20" customFormat="1" ht="17.100000000000001" hidden="1" customHeight="1" x14ac:dyDescent="0.2">
      <c r="A24" s="41" t="s">
        <v>48</v>
      </c>
      <c r="B24" s="191"/>
      <c r="C24" s="186"/>
      <c r="D24" s="186"/>
      <c r="E24" s="186"/>
      <c r="F24" s="186"/>
      <c r="G24" s="186"/>
      <c r="H24" s="186"/>
      <c r="I24" s="186"/>
      <c r="J24" s="188"/>
      <c r="K24" s="186"/>
      <c r="L24" s="186"/>
      <c r="M24" s="186"/>
      <c r="N24" s="186"/>
      <c r="O24" s="186"/>
      <c r="P24" s="186"/>
      <c r="Q24" s="26"/>
      <c r="R24" s="26"/>
    </row>
    <row r="25" spans="1:18" s="20" customFormat="1" ht="17.100000000000001" hidden="1" customHeight="1" x14ac:dyDescent="0.2">
      <c r="A25" s="34" t="s">
        <v>54</v>
      </c>
      <c r="B25" s="32"/>
      <c r="C25" s="31">
        <f t="shared" ref="C25:J25" si="16">C22/C7</f>
        <v>5.296875</v>
      </c>
      <c r="D25" s="37">
        <f t="shared" si="16"/>
        <v>5.6547008547008542</v>
      </c>
      <c r="E25" s="37">
        <f t="shared" si="16"/>
        <v>0.97839506172839508</v>
      </c>
      <c r="F25" s="37">
        <f t="shared" si="16"/>
        <v>0.72711111111111104</v>
      </c>
      <c r="G25" s="37">
        <f t="shared" si="16"/>
        <v>2.0835555555555558</v>
      </c>
      <c r="H25" s="37">
        <f t="shared" si="16"/>
        <v>0</v>
      </c>
      <c r="I25" s="37">
        <f t="shared" si="16"/>
        <v>3.5586666666666664</v>
      </c>
      <c r="J25" s="37">
        <f t="shared" si="16"/>
        <v>2.0133333333333332</v>
      </c>
      <c r="K25" s="37">
        <f t="shared" ref="K25:L25" si="17">K22/K7</f>
        <v>0.82844444444444443</v>
      </c>
      <c r="L25" s="37">
        <f t="shared" si="17"/>
        <v>6.532</v>
      </c>
      <c r="M25" s="37">
        <f t="shared" ref="M25:N25" si="18">M22/M7</f>
        <v>1.1053333333333335</v>
      </c>
      <c r="N25" s="37">
        <f t="shared" si="18"/>
        <v>1.34</v>
      </c>
      <c r="O25" s="37">
        <f t="shared" ref="O25" si="19">O22/O7</f>
        <v>1.6484444444444444</v>
      </c>
      <c r="P25" s="33"/>
      <c r="Q25" s="29"/>
      <c r="R25" s="26"/>
    </row>
    <row r="26" spans="1:18" s="20" customFormat="1" ht="17.100000000000001" hidden="1" customHeight="1" x14ac:dyDescent="0.2">
      <c r="A26" s="34" t="s">
        <v>55</v>
      </c>
      <c r="B26" s="32"/>
      <c r="C26" s="35" t="s">
        <v>56</v>
      </c>
      <c r="D26" s="35" t="s">
        <v>56</v>
      </c>
      <c r="E26" s="35" t="s">
        <v>57</v>
      </c>
      <c r="F26" s="35" t="s">
        <v>58</v>
      </c>
      <c r="G26" s="35" t="s">
        <v>58</v>
      </c>
      <c r="H26" s="35" t="s">
        <v>58</v>
      </c>
      <c r="I26" s="35" t="s">
        <v>58</v>
      </c>
      <c r="J26" s="35" t="s">
        <v>58</v>
      </c>
      <c r="K26" s="35" t="s">
        <v>58</v>
      </c>
      <c r="L26" s="35" t="s">
        <v>58</v>
      </c>
      <c r="M26" s="35" t="s">
        <v>58</v>
      </c>
      <c r="N26" s="35" t="s">
        <v>58</v>
      </c>
      <c r="O26" s="35" t="s">
        <v>58</v>
      </c>
      <c r="P26" s="35"/>
      <c r="Q26" s="26"/>
      <c r="R26" s="26"/>
    </row>
    <row r="27" spans="1:18" s="20" customFormat="1" ht="17.100000000000001" hidden="1" customHeight="1" x14ac:dyDescent="0.2">
      <c r="A27" s="30" t="s">
        <v>50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29"/>
      <c r="R27" s="26"/>
    </row>
    <row r="28" spans="1:18" s="20" customFormat="1" ht="17.100000000000001" hidden="1" customHeight="1" x14ac:dyDescent="0.2">
      <c r="A28" s="49" t="s">
        <v>60</v>
      </c>
      <c r="B28" s="48"/>
      <c r="C28" s="50">
        <f>((C25-20)/20)*100</f>
        <v>-73.515625</v>
      </c>
      <c r="D28" s="50">
        <f>((D25-20)/20)*100</f>
        <v>-71.726495726495727</v>
      </c>
      <c r="E28" s="50">
        <f>((E25-30)/30)*100</f>
        <v>-96.738683127572017</v>
      </c>
      <c r="F28" s="50">
        <f t="shared" ref="F28:O28" si="20">((F25-25)/25)*100</f>
        <v>-97.091555555555558</v>
      </c>
      <c r="G28" s="50">
        <f t="shared" si="20"/>
        <v>-91.665777777777777</v>
      </c>
      <c r="H28" s="50">
        <f t="shared" si="20"/>
        <v>-100</v>
      </c>
      <c r="I28" s="50">
        <f t="shared" si="20"/>
        <v>-85.765333333333331</v>
      </c>
      <c r="J28" s="50">
        <f t="shared" si="20"/>
        <v>-91.946666666666673</v>
      </c>
      <c r="K28" s="50">
        <f t="shared" si="20"/>
        <v>-96.686222222222227</v>
      </c>
      <c r="L28" s="50">
        <f t="shared" si="20"/>
        <v>-73.872</v>
      </c>
      <c r="M28" s="50">
        <f t="shared" si="20"/>
        <v>-95.578666666666663</v>
      </c>
      <c r="N28" s="50">
        <f t="shared" si="20"/>
        <v>-94.64</v>
      </c>
      <c r="O28" s="50">
        <f t="shared" si="20"/>
        <v>-93.406222222222226</v>
      </c>
      <c r="P28" s="50"/>
      <c r="Q28" s="26"/>
      <c r="R28" s="26"/>
    </row>
    <row r="29" spans="1:18" s="20" customFormat="1" ht="17.100000000000001" hidden="1" customHeight="1" x14ac:dyDescent="0.2">
      <c r="A29" s="49" t="s">
        <v>59</v>
      </c>
      <c r="B29" s="48"/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/>
      <c r="Q29" s="26"/>
      <c r="R29" s="26"/>
    </row>
    <row r="30" spans="1:18" s="71" customFormat="1" ht="15" customHeight="1" x14ac:dyDescent="0.25">
      <c r="A30" s="70" t="s">
        <v>49</v>
      </c>
      <c r="B30" s="190" t="s">
        <v>73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8" s="71" customFormat="1" ht="15" customHeight="1" x14ac:dyDescent="0.25">
      <c r="A31" s="72"/>
      <c r="B31" s="164" t="s">
        <v>92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  <row r="32" spans="1:18" s="71" customFormat="1" ht="15" customHeight="1" x14ac:dyDescent="0.25">
      <c r="A32" s="72"/>
      <c r="B32" s="153" t="s">
        <v>72</v>
      </c>
      <c r="C32" s="153"/>
      <c r="D32" s="153"/>
      <c r="E32" s="153"/>
      <c r="F32" s="153"/>
      <c r="G32" s="153"/>
      <c r="H32" s="153"/>
      <c r="I32" s="72"/>
      <c r="J32" s="72"/>
      <c r="K32" s="72"/>
      <c r="L32" s="72"/>
      <c r="M32" s="72"/>
      <c r="N32" s="72"/>
      <c r="O32" s="72"/>
      <c r="P32" s="72"/>
    </row>
    <row r="33" spans="1:16" s="71" customFormat="1" ht="15" customHeight="1" x14ac:dyDescent="0.25">
      <c r="A33" s="72"/>
      <c r="B33" s="164" t="s">
        <v>71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</row>
    <row r="34" spans="1:16" s="71" customFormat="1" ht="15" customHeight="1" x14ac:dyDescent="0.25">
      <c r="A34" s="153" t="s">
        <v>11</v>
      </c>
      <c r="B34" s="164" t="s">
        <v>97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5" spans="1:16" s="20" customFormat="1" ht="12.95" customHeight="1" x14ac:dyDescent="0.2">
      <c r="B35" s="164" t="s">
        <v>98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s="20" customFormat="1" ht="12.95" customHeight="1" x14ac:dyDescent="0.2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s="20" customFormat="1" ht="14.1" customHeight="1" x14ac:dyDescent="0.2">
      <c r="A37" s="165" t="s">
        <v>108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s="20" customFormat="1" ht="14.1" customHeight="1" x14ac:dyDescent="0.2">
      <c r="A38" s="165" t="s">
        <v>52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</sheetData>
  <mergeCells count="44">
    <mergeCell ref="A37:P37"/>
    <mergeCell ref="D23:D24"/>
    <mergeCell ref="E23:E24"/>
    <mergeCell ref="B33:P33"/>
    <mergeCell ref="B27:P27"/>
    <mergeCell ref="B30:P30"/>
    <mergeCell ref="B31:P31"/>
    <mergeCell ref="C23:C24"/>
    <mergeCell ref="G23:G24"/>
    <mergeCell ref="H23:H24"/>
    <mergeCell ref="I23:I24"/>
    <mergeCell ref="K23:K24"/>
    <mergeCell ref="L23:L24"/>
    <mergeCell ref="B34:P34"/>
    <mergeCell ref="F23:F24"/>
    <mergeCell ref="B23:B24"/>
    <mergeCell ref="P23:P24"/>
    <mergeCell ref="M23:M24"/>
    <mergeCell ref="N23:N24"/>
    <mergeCell ref="J23:J24"/>
    <mergeCell ref="O23:O24"/>
    <mergeCell ref="I4:I5"/>
    <mergeCell ref="A1:P1"/>
    <mergeCell ref="A2:P2"/>
    <mergeCell ref="M4:M5"/>
    <mergeCell ref="N4:N5"/>
    <mergeCell ref="J4:J5"/>
    <mergeCell ref="O4:O5"/>
    <mergeCell ref="B35:P35"/>
    <mergeCell ref="A38:P38"/>
    <mergeCell ref="J15:P15"/>
    <mergeCell ref="A14:B15"/>
    <mergeCell ref="K4:K5"/>
    <mergeCell ref="L4:L5"/>
    <mergeCell ref="C14:P14"/>
    <mergeCell ref="C15:D15"/>
    <mergeCell ref="C4:C5"/>
    <mergeCell ref="D4:D5"/>
    <mergeCell ref="A3:B5"/>
    <mergeCell ref="C3:P3"/>
    <mergeCell ref="F4:F5"/>
    <mergeCell ref="E4:E5"/>
    <mergeCell ref="G4:G5"/>
    <mergeCell ref="H4:H5"/>
  </mergeCells>
  <pageMargins left="0.49" right="0.16" top="0.18" bottom="0.16" header="0.18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E21" sqref="E21"/>
    </sheetView>
  </sheetViews>
  <sheetFormatPr defaultRowHeight="14.25" x14ac:dyDescent="0.2"/>
  <cols>
    <col min="1" max="1" width="40.625" customWidth="1"/>
    <col min="2" max="2" width="15.625" customWidth="1"/>
    <col min="3" max="4" width="30.625" hidden="1" customWidth="1"/>
    <col min="5" max="6" width="30.625" customWidth="1"/>
  </cols>
  <sheetData>
    <row r="1" spans="1:10" ht="21" x14ac:dyDescent="0.35">
      <c r="A1" s="184" t="s">
        <v>84</v>
      </c>
      <c r="B1" s="184"/>
      <c r="C1" s="184"/>
      <c r="D1" s="184"/>
      <c r="E1" s="184"/>
      <c r="F1" s="184"/>
    </row>
    <row r="2" spans="1:10" s="20" customFormat="1" ht="19.5" customHeight="1" x14ac:dyDescent="0.2">
      <c r="A2" s="197" t="s">
        <v>44</v>
      </c>
      <c r="B2" s="197"/>
      <c r="C2" s="197"/>
      <c r="D2" s="197"/>
      <c r="E2" s="197"/>
      <c r="F2" s="197"/>
      <c r="G2" s="26"/>
      <c r="H2" s="26"/>
      <c r="I2" s="26"/>
      <c r="J2" s="26"/>
    </row>
    <row r="3" spans="1:10" s="20" customFormat="1" ht="19.5" customHeight="1" x14ac:dyDescent="0.2">
      <c r="A3" s="193" t="s">
        <v>75</v>
      </c>
      <c r="B3" s="193" t="s">
        <v>3</v>
      </c>
      <c r="C3" s="193" t="s">
        <v>65</v>
      </c>
      <c r="D3" s="193"/>
      <c r="E3" s="193" t="s">
        <v>103</v>
      </c>
      <c r="F3" s="193"/>
      <c r="G3" s="26"/>
      <c r="H3" s="26"/>
      <c r="I3" s="26"/>
      <c r="J3" s="26"/>
    </row>
    <row r="4" spans="1:10" s="20" customFormat="1" ht="19.5" customHeight="1" x14ac:dyDescent="0.2">
      <c r="A4" s="193"/>
      <c r="B4" s="193"/>
      <c r="C4" s="42" t="s">
        <v>62</v>
      </c>
      <c r="D4" s="42" t="s">
        <v>63</v>
      </c>
      <c r="E4" s="42" t="s">
        <v>100</v>
      </c>
      <c r="F4" s="42" t="s">
        <v>101</v>
      </c>
      <c r="G4" s="26"/>
      <c r="H4" s="26"/>
      <c r="I4" s="26"/>
      <c r="J4" s="26"/>
    </row>
    <row r="5" spans="1:10" s="20" customFormat="1" ht="16.5" customHeight="1" x14ac:dyDescent="0.2">
      <c r="A5" s="22" t="s">
        <v>76</v>
      </c>
      <c r="B5" s="23" t="s">
        <v>5</v>
      </c>
      <c r="C5" s="98">
        <v>1878</v>
      </c>
      <c r="D5" s="98">
        <v>2197</v>
      </c>
      <c r="E5" s="151">
        <v>1395</v>
      </c>
      <c r="F5" s="151"/>
      <c r="G5" s="26"/>
      <c r="H5" s="26"/>
      <c r="I5" s="26"/>
      <c r="J5" s="26"/>
    </row>
    <row r="6" spans="1:10" s="20" customFormat="1" ht="16.5" customHeight="1" x14ac:dyDescent="0.2">
      <c r="A6" s="24"/>
      <c r="B6" s="23" t="s">
        <v>5</v>
      </c>
      <c r="C6" s="194">
        <f>SUM(C5:D5)</f>
        <v>4075</v>
      </c>
      <c r="D6" s="194"/>
      <c r="E6" s="194">
        <f>SUM(E5:F5)</f>
        <v>1395</v>
      </c>
      <c r="F6" s="194"/>
      <c r="G6" s="26"/>
      <c r="H6" s="26"/>
      <c r="I6" s="26"/>
      <c r="J6" s="26"/>
    </row>
    <row r="7" spans="1:10" s="20" customFormat="1" ht="16.5" customHeight="1" x14ac:dyDescent="0.2">
      <c r="A7" s="22" t="s">
        <v>77</v>
      </c>
      <c r="B7" s="23" t="s">
        <v>5</v>
      </c>
      <c r="C7" s="98">
        <v>3081</v>
      </c>
      <c r="D7" s="98">
        <v>2901</v>
      </c>
      <c r="E7" s="151">
        <v>3209</v>
      </c>
      <c r="F7" s="151"/>
      <c r="G7" s="26"/>
      <c r="H7" s="26"/>
      <c r="I7" s="26"/>
      <c r="J7" s="26"/>
    </row>
    <row r="8" spans="1:10" s="20" customFormat="1" ht="16.5" customHeight="1" x14ac:dyDescent="0.2">
      <c r="A8" s="24"/>
      <c r="B8" s="23" t="s">
        <v>5</v>
      </c>
      <c r="C8" s="194">
        <f>SUM(C7:D7)</f>
        <v>5982</v>
      </c>
      <c r="D8" s="194"/>
      <c r="E8" s="194">
        <f>SUM(E7:F7)</f>
        <v>3209</v>
      </c>
      <c r="F8" s="194"/>
      <c r="G8" s="26"/>
      <c r="H8" s="26"/>
      <c r="I8" s="26"/>
      <c r="J8" s="26"/>
    </row>
    <row r="9" spans="1:10" s="20" customFormat="1" ht="16.5" customHeight="1" x14ac:dyDescent="0.2">
      <c r="A9" s="22" t="s">
        <v>85</v>
      </c>
      <c r="B9" s="23" t="s">
        <v>5</v>
      </c>
      <c r="C9" s="98">
        <v>1081</v>
      </c>
      <c r="D9" s="98">
        <v>589</v>
      </c>
      <c r="E9" s="151">
        <v>951</v>
      </c>
      <c r="F9" s="151"/>
      <c r="G9" s="26"/>
      <c r="H9" s="26"/>
      <c r="I9" s="26"/>
      <c r="J9" s="26"/>
    </row>
    <row r="10" spans="1:10" s="20" customFormat="1" ht="16.5" customHeight="1" x14ac:dyDescent="0.2">
      <c r="A10" s="24"/>
      <c r="B10" s="23" t="s">
        <v>5</v>
      </c>
      <c r="C10" s="194">
        <f>SUM(C9:D9)</f>
        <v>1670</v>
      </c>
      <c r="D10" s="194"/>
      <c r="E10" s="194">
        <f>SUM(E9:F9)</f>
        <v>951</v>
      </c>
      <c r="F10" s="194"/>
      <c r="G10" s="26"/>
      <c r="H10" s="26"/>
      <c r="I10" s="26"/>
      <c r="J10" s="26"/>
    </row>
    <row r="11" spans="1:10" s="20" customFormat="1" ht="16.5" customHeight="1" x14ac:dyDescent="0.2">
      <c r="A11" s="100" t="s">
        <v>86</v>
      </c>
      <c r="B11" s="101" t="s">
        <v>5</v>
      </c>
      <c r="C11" s="99">
        <v>1744</v>
      </c>
      <c r="D11" s="99">
        <v>1204</v>
      </c>
      <c r="E11" s="152">
        <v>818</v>
      </c>
      <c r="F11" s="152"/>
      <c r="G11" s="26"/>
      <c r="H11" s="26"/>
      <c r="I11" s="26"/>
      <c r="J11" s="26"/>
    </row>
    <row r="12" spans="1:10" s="20" customFormat="1" ht="16.5" customHeight="1" x14ac:dyDescent="0.2">
      <c r="A12" s="24"/>
      <c r="B12" s="101" t="s">
        <v>5</v>
      </c>
      <c r="C12" s="195">
        <f>SUM(C11:D11)</f>
        <v>2948</v>
      </c>
      <c r="D12" s="195"/>
      <c r="E12" s="195">
        <f>SUM(E11:F11)</f>
        <v>818</v>
      </c>
      <c r="F12" s="195"/>
      <c r="G12" s="26"/>
      <c r="H12" s="26"/>
      <c r="I12" s="26"/>
      <c r="J12" s="26"/>
    </row>
    <row r="13" spans="1:10" s="20" customFormat="1" ht="16.5" customHeight="1" x14ac:dyDescent="0.2">
      <c r="A13" s="100" t="s">
        <v>78</v>
      </c>
      <c r="B13" s="101" t="s">
        <v>5</v>
      </c>
      <c r="C13" s="112">
        <v>2614</v>
      </c>
      <c r="D13" s="112">
        <v>2268</v>
      </c>
      <c r="E13" s="152">
        <v>1852</v>
      </c>
      <c r="F13" s="152"/>
      <c r="G13" s="26"/>
      <c r="H13" s="26"/>
      <c r="I13" s="26"/>
      <c r="J13" s="26"/>
    </row>
    <row r="14" spans="1:10" s="20" customFormat="1" ht="16.5" customHeight="1" x14ac:dyDescent="0.2">
      <c r="A14" s="24"/>
      <c r="B14" s="101" t="s">
        <v>5</v>
      </c>
      <c r="C14" s="195">
        <f>SUM(C13:D13)</f>
        <v>4882</v>
      </c>
      <c r="D14" s="195"/>
      <c r="E14" s="195">
        <f>SUM(E13:F13)</f>
        <v>1852</v>
      </c>
      <c r="F14" s="195"/>
      <c r="G14" s="26"/>
      <c r="H14" s="26"/>
      <c r="I14" s="26"/>
      <c r="J14" s="26"/>
    </row>
    <row r="15" spans="1:10" s="157" customFormat="1" ht="16.5" hidden="1" customHeight="1" x14ac:dyDescent="0.2">
      <c r="A15" s="154"/>
      <c r="B15" s="155" t="s">
        <v>5</v>
      </c>
      <c r="C15" s="156">
        <v>401</v>
      </c>
      <c r="D15" s="156">
        <v>276</v>
      </c>
      <c r="F15" s="156"/>
      <c r="G15" s="158"/>
      <c r="H15" s="158"/>
      <c r="I15" s="158"/>
      <c r="J15" s="158"/>
    </row>
    <row r="16" spans="1:10" s="157" customFormat="1" ht="16.5" hidden="1" customHeight="1" x14ac:dyDescent="0.2">
      <c r="A16" s="159"/>
      <c r="B16" s="155" t="s">
        <v>5</v>
      </c>
      <c r="C16" s="196">
        <f>SUM(C15:D15)</f>
        <v>677</v>
      </c>
      <c r="D16" s="196"/>
      <c r="E16" s="196">
        <f>SUM(E15:F15)</f>
        <v>0</v>
      </c>
      <c r="F16" s="196"/>
      <c r="G16" s="158"/>
      <c r="H16" s="158"/>
      <c r="I16" s="158"/>
      <c r="J16" s="158"/>
    </row>
    <row r="17" spans="1:10" s="20" customFormat="1" ht="16.5" customHeight="1" x14ac:dyDescent="0.2">
      <c r="A17" s="100" t="s">
        <v>79</v>
      </c>
      <c r="B17" s="101" t="s">
        <v>5</v>
      </c>
      <c r="C17" s="112">
        <v>1949</v>
      </c>
      <c r="D17" s="112">
        <v>2319</v>
      </c>
      <c r="E17" s="152">
        <v>3252</v>
      </c>
      <c r="F17" s="152"/>
      <c r="G17" s="26"/>
      <c r="H17" s="26"/>
      <c r="I17" s="26"/>
      <c r="J17" s="26"/>
    </row>
    <row r="18" spans="1:10" s="20" customFormat="1" ht="16.5" customHeight="1" x14ac:dyDescent="0.2">
      <c r="A18" s="24"/>
      <c r="B18" s="101" t="s">
        <v>5</v>
      </c>
      <c r="C18" s="195">
        <f>SUM(C17:D17)</f>
        <v>4268</v>
      </c>
      <c r="D18" s="195"/>
      <c r="E18" s="195">
        <f>SUM(E17:F17)</f>
        <v>3252</v>
      </c>
      <c r="F18" s="195"/>
      <c r="G18" s="26"/>
      <c r="H18" s="26"/>
      <c r="I18" s="26"/>
      <c r="J18" s="26"/>
    </row>
    <row r="19" spans="1:10" s="20" customFormat="1" ht="16.5" customHeight="1" x14ac:dyDescent="0.2">
      <c r="A19" s="100" t="s">
        <v>88</v>
      </c>
      <c r="B19" s="101" t="s">
        <v>5</v>
      </c>
      <c r="C19" s="112">
        <v>4134</v>
      </c>
      <c r="D19" s="112">
        <v>1590</v>
      </c>
      <c r="E19" s="152">
        <v>2193</v>
      </c>
      <c r="F19" s="152"/>
      <c r="G19" s="26"/>
      <c r="H19" s="26"/>
      <c r="I19" s="26"/>
      <c r="J19" s="26"/>
    </row>
    <row r="20" spans="1:10" s="20" customFormat="1" ht="16.5" customHeight="1" x14ac:dyDescent="0.2">
      <c r="A20" s="24"/>
      <c r="B20" s="101" t="s">
        <v>5</v>
      </c>
      <c r="C20" s="195">
        <f>SUM(C19:D19)</f>
        <v>5724</v>
      </c>
      <c r="D20" s="195"/>
      <c r="E20" s="195">
        <f>SUM(E19:F19)</f>
        <v>2193</v>
      </c>
      <c r="F20" s="195"/>
      <c r="G20" s="26"/>
      <c r="H20" s="26"/>
      <c r="I20" s="26"/>
      <c r="J20" s="26"/>
    </row>
    <row r="21" spans="1:10" s="20" customFormat="1" ht="16.5" customHeight="1" x14ac:dyDescent="0.2">
      <c r="A21" s="198" t="s">
        <v>89</v>
      </c>
      <c r="B21" s="101" t="s">
        <v>5</v>
      </c>
      <c r="C21" s="148">
        <v>1995</v>
      </c>
      <c r="D21" s="148">
        <v>1765</v>
      </c>
      <c r="E21" s="152">
        <v>905</v>
      </c>
      <c r="F21" s="152"/>
      <c r="G21" s="26"/>
      <c r="H21" s="26"/>
      <c r="I21" s="26"/>
      <c r="J21" s="26"/>
    </row>
    <row r="22" spans="1:10" s="20" customFormat="1" ht="18.75" customHeight="1" x14ac:dyDescent="0.2">
      <c r="A22" s="199"/>
      <c r="B22" s="101" t="s">
        <v>5</v>
      </c>
      <c r="C22" s="195">
        <f>SUM(C21:D21)</f>
        <v>3760</v>
      </c>
      <c r="D22" s="195"/>
      <c r="E22" s="195">
        <f>SUM(E21:F21)</f>
        <v>905</v>
      </c>
      <c r="F22" s="195"/>
      <c r="G22" s="26"/>
      <c r="H22" s="26"/>
      <c r="I22" s="26"/>
      <c r="J22" s="26"/>
    </row>
    <row r="23" spans="1:10" s="20" customFormat="1" ht="16.5" customHeight="1" x14ac:dyDescent="0.2">
      <c r="A23" s="100" t="s">
        <v>81</v>
      </c>
      <c r="B23" s="101" t="s">
        <v>5</v>
      </c>
      <c r="C23" s="148">
        <v>6009</v>
      </c>
      <c r="D23" s="148">
        <v>5287</v>
      </c>
      <c r="E23" s="152">
        <v>4662</v>
      </c>
      <c r="F23" s="152"/>
      <c r="G23" s="26"/>
      <c r="H23" s="26"/>
      <c r="I23" s="26"/>
      <c r="J23" s="26"/>
    </row>
    <row r="24" spans="1:10" s="20" customFormat="1" ht="16.5" customHeight="1" x14ac:dyDescent="0.2">
      <c r="A24" s="24"/>
      <c r="B24" s="101" t="s">
        <v>5</v>
      </c>
      <c r="C24" s="195">
        <f>SUM(C23:D23)</f>
        <v>11296</v>
      </c>
      <c r="D24" s="195"/>
      <c r="E24" s="195">
        <f>SUM(E23:F23)</f>
        <v>4662</v>
      </c>
      <c r="F24" s="195"/>
      <c r="G24" s="26"/>
      <c r="H24" s="26"/>
      <c r="I24" s="26"/>
      <c r="J24" s="26"/>
    </row>
    <row r="25" spans="1:10" s="20" customFormat="1" ht="16.5" customHeight="1" x14ac:dyDescent="0.2">
      <c r="A25" s="100" t="s">
        <v>82</v>
      </c>
      <c r="B25" s="101" t="s">
        <v>5</v>
      </c>
      <c r="C25" s="148">
        <v>1081</v>
      </c>
      <c r="D25" s="148">
        <v>675</v>
      </c>
      <c r="E25" s="152">
        <v>996</v>
      </c>
      <c r="F25" s="152"/>
      <c r="G25" s="26"/>
      <c r="H25" s="26"/>
      <c r="I25" s="26"/>
      <c r="J25" s="26"/>
    </row>
    <row r="26" spans="1:10" s="20" customFormat="1" ht="16.5" customHeight="1" x14ac:dyDescent="0.2">
      <c r="A26" s="24"/>
      <c r="B26" s="101" t="s">
        <v>5</v>
      </c>
      <c r="C26" s="195">
        <f>SUM(C25:D25)</f>
        <v>1756</v>
      </c>
      <c r="D26" s="195"/>
      <c r="E26" s="195">
        <f>SUM(E25:F25)</f>
        <v>996</v>
      </c>
      <c r="F26" s="195"/>
      <c r="G26" s="26"/>
      <c r="H26" s="26"/>
      <c r="I26" s="26"/>
      <c r="J26" s="26"/>
    </row>
    <row r="27" spans="1:10" s="20" customFormat="1" ht="16.5" customHeight="1" x14ac:dyDescent="0.2">
      <c r="A27" s="198" t="s">
        <v>95</v>
      </c>
      <c r="B27" s="101" t="s">
        <v>5</v>
      </c>
      <c r="C27" s="148">
        <f>561+2394</f>
        <v>2955</v>
      </c>
      <c r="D27" s="148">
        <v>1977</v>
      </c>
      <c r="E27" s="152">
        <v>1305</v>
      </c>
      <c r="F27" s="152"/>
      <c r="G27" s="26"/>
      <c r="H27" s="26"/>
      <c r="I27" s="26"/>
      <c r="J27" s="26"/>
    </row>
    <row r="28" spans="1:10" s="20" customFormat="1" ht="18" customHeight="1" x14ac:dyDescent="0.2">
      <c r="A28" s="199"/>
      <c r="B28" s="101" t="s">
        <v>5</v>
      </c>
      <c r="C28" s="195">
        <f>SUM(C27:D27)</f>
        <v>4932</v>
      </c>
      <c r="D28" s="195"/>
      <c r="E28" s="195">
        <f>SUM(E27:F27)</f>
        <v>1305</v>
      </c>
      <c r="F28" s="195"/>
      <c r="G28" s="26"/>
      <c r="H28" s="26"/>
      <c r="I28" s="26"/>
      <c r="J28" s="26"/>
    </row>
    <row r="29" spans="1:10" s="20" customFormat="1" ht="16.5" customHeight="1" x14ac:dyDescent="0.2">
      <c r="A29" s="100" t="s">
        <v>83</v>
      </c>
      <c r="B29" s="101" t="s">
        <v>5</v>
      </c>
      <c r="C29" s="148">
        <f>1581+591</f>
        <v>2172</v>
      </c>
      <c r="D29" s="148">
        <f>1584+519</f>
        <v>2103</v>
      </c>
      <c r="E29" s="152">
        <f>968+15</f>
        <v>983</v>
      </c>
      <c r="F29" s="152"/>
      <c r="G29" s="26"/>
      <c r="H29" s="26"/>
      <c r="I29" s="26"/>
      <c r="J29" s="26"/>
    </row>
    <row r="30" spans="1:10" s="20" customFormat="1" ht="16.5" customHeight="1" x14ac:dyDescent="0.2">
      <c r="A30" s="24"/>
      <c r="B30" s="101" t="s">
        <v>5</v>
      </c>
      <c r="C30" s="195">
        <f>SUM(C29:D29)</f>
        <v>4275</v>
      </c>
      <c r="D30" s="195"/>
      <c r="E30" s="195">
        <f>SUM(E29:F29)</f>
        <v>983</v>
      </c>
      <c r="F30" s="195"/>
      <c r="G30" s="26"/>
      <c r="H30" s="26"/>
      <c r="I30" s="26"/>
      <c r="J30" s="26"/>
    </row>
    <row r="31" spans="1:10" s="20" customFormat="1" ht="16.5" customHeight="1" x14ac:dyDescent="0.2">
      <c r="A31" s="39"/>
      <c r="B31" s="23" t="s">
        <v>5</v>
      </c>
      <c r="C31" s="98">
        <f>C5+C7+C9+C11+C13+C15+C17+C19+C21+C23+C25+C27+C29</f>
        <v>31094</v>
      </c>
      <c r="D31" s="149">
        <f>D5+D7+D9+D11+D13+D15+D17+D19+D21+D23+D25+D27+D29</f>
        <v>25151</v>
      </c>
      <c r="E31" s="151">
        <f>E5+E7+E9+E11+E13+E17+E19+E21+E23+E25+E27+E29</f>
        <v>22521</v>
      </c>
      <c r="F31" s="151">
        <f>F5+F7+F9+F11+F13+F15+F17+F19+F21+F23+F25+F27+F29</f>
        <v>0</v>
      </c>
      <c r="G31" s="26"/>
      <c r="H31" s="26"/>
      <c r="I31" s="26"/>
      <c r="J31" s="26"/>
    </row>
    <row r="32" spans="1:10" s="20" customFormat="1" ht="16.5" customHeight="1" x14ac:dyDescent="0.2">
      <c r="A32" s="44"/>
      <c r="B32" s="38" t="s">
        <v>45</v>
      </c>
      <c r="C32" s="194">
        <f>SUM(C31:D31)</f>
        <v>56245</v>
      </c>
      <c r="D32" s="194"/>
      <c r="E32" s="194">
        <f>SUM(E31:F31)</f>
        <v>22521</v>
      </c>
      <c r="F32" s="194"/>
      <c r="G32" s="47"/>
      <c r="H32" s="47"/>
      <c r="I32" s="26"/>
      <c r="J32" s="26"/>
    </row>
    <row r="33" spans="1:10" s="20" customFormat="1" ht="16.5" customHeight="1" x14ac:dyDescent="0.2">
      <c r="A33" s="27" t="s">
        <v>0</v>
      </c>
      <c r="B33" s="43" t="s">
        <v>6</v>
      </c>
      <c r="C33" s="192">
        <f>C32/36</f>
        <v>1562.3611111111111</v>
      </c>
      <c r="D33" s="192"/>
      <c r="E33" s="192">
        <f>E32/18</f>
        <v>1251.1666666666667</v>
      </c>
      <c r="F33" s="192"/>
      <c r="G33" s="26"/>
      <c r="H33" s="26"/>
      <c r="I33" s="26"/>
      <c r="J33" s="26"/>
    </row>
    <row r="34" spans="1:10" s="20" customFormat="1" x14ac:dyDescent="0.2">
      <c r="A34" s="28"/>
      <c r="B34" s="28"/>
      <c r="C34" s="28"/>
      <c r="D34" s="28"/>
      <c r="E34" s="28"/>
      <c r="F34" s="28"/>
      <c r="G34" s="26"/>
      <c r="H34" s="26"/>
      <c r="I34" s="26"/>
      <c r="J34" s="26"/>
    </row>
    <row r="35" spans="1:10" ht="18.75" x14ac:dyDescent="0.2">
      <c r="A35" s="4"/>
      <c r="G35" s="19"/>
      <c r="H35" s="19"/>
      <c r="I35" s="19"/>
      <c r="J35" s="19"/>
    </row>
    <row r="36" spans="1:10" x14ac:dyDescent="0.2">
      <c r="G36" s="19"/>
      <c r="H36" s="19"/>
      <c r="I36" s="19"/>
      <c r="J36" s="19"/>
    </row>
    <row r="37" spans="1:10" x14ac:dyDescent="0.2">
      <c r="G37" s="19"/>
      <c r="H37" s="19"/>
      <c r="I37" s="19"/>
      <c r="J37" s="19"/>
    </row>
    <row r="38" spans="1:10" x14ac:dyDescent="0.2">
      <c r="G38" s="19"/>
      <c r="H38" s="19"/>
      <c r="I38" s="19"/>
      <c r="J38" s="19"/>
    </row>
    <row r="39" spans="1:10" x14ac:dyDescent="0.2">
      <c r="G39" s="19"/>
      <c r="H39" s="19"/>
      <c r="I39" s="19"/>
      <c r="J39" s="19"/>
    </row>
    <row r="40" spans="1:10" x14ac:dyDescent="0.2">
      <c r="G40" s="19"/>
      <c r="H40" s="19"/>
      <c r="I40" s="19"/>
      <c r="J40" s="19"/>
    </row>
    <row r="41" spans="1:10" x14ac:dyDescent="0.2">
      <c r="G41" s="19"/>
      <c r="H41" s="19"/>
      <c r="I41" s="19"/>
      <c r="J41" s="19"/>
    </row>
  </sheetData>
  <mergeCells count="38">
    <mergeCell ref="E33:F33"/>
    <mergeCell ref="A1:F1"/>
    <mergeCell ref="A2:F2"/>
    <mergeCell ref="E16:F16"/>
    <mergeCell ref="E18:F18"/>
    <mergeCell ref="E22:F22"/>
    <mergeCell ref="E24:F24"/>
    <mergeCell ref="E26:F26"/>
    <mergeCell ref="A27:A28"/>
    <mergeCell ref="C30:D30"/>
    <mergeCell ref="C28:D28"/>
    <mergeCell ref="A21:A22"/>
    <mergeCell ref="C24:D24"/>
    <mergeCell ref="E20:F20"/>
    <mergeCell ref="C20:D20"/>
    <mergeCell ref="E28:F28"/>
    <mergeCell ref="E30:F30"/>
    <mergeCell ref="E32:F32"/>
    <mergeCell ref="A3:A4"/>
    <mergeCell ref="B3:B4"/>
    <mergeCell ref="E6:F6"/>
    <mergeCell ref="E12:F12"/>
    <mergeCell ref="E14:F14"/>
    <mergeCell ref="C14:D14"/>
    <mergeCell ref="E10:F10"/>
    <mergeCell ref="E8:F8"/>
    <mergeCell ref="E3:F3"/>
    <mergeCell ref="C32:D32"/>
    <mergeCell ref="C33:D33"/>
    <mergeCell ref="C3:D3"/>
    <mergeCell ref="C6:D6"/>
    <mergeCell ref="C8:D8"/>
    <mergeCell ref="C10:D10"/>
    <mergeCell ref="C12:D12"/>
    <mergeCell ref="C16:D16"/>
    <mergeCell ref="C26:D26"/>
    <mergeCell ref="C22:D22"/>
    <mergeCell ref="C18:D18"/>
  </mergeCells>
  <pageMargins left="0.75" right="0.19" top="0.17" bottom="0.18" header="0.3" footer="0.19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F9" sqref="F9"/>
    </sheetView>
  </sheetViews>
  <sheetFormatPr defaultRowHeight="14.25" x14ac:dyDescent="0.2"/>
  <cols>
    <col min="1" max="1" width="40.625" customWidth="1"/>
    <col min="2" max="2" width="15.625" customWidth="1"/>
    <col min="3" max="5" width="20.625" hidden="1" customWidth="1"/>
    <col min="6" max="8" width="20.625" customWidth="1"/>
  </cols>
  <sheetData>
    <row r="1" spans="1:8" ht="21" x14ac:dyDescent="0.2">
      <c r="A1" s="203" t="s">
        <v>84</v>
      </c>
      <c r="B1" s="203"/>
      <c r="C1" s="203"/>
      <c r="D1" s="203"/>
      <c r="E1" s="203"/>
      <c r="F1" s="203"/>
      <c r="G1" s="203"/>
      <c r="H1" s="203"/>
    </row>
    <row r="2" spans="1:8" s="20" customFormat="1" ht="19.5" customHeight="1" x14ac:dyDescent="0.2">
      <c r="A2" s="204" t="s">
        <v>43</v>
      </c>
      <c r="B2" s="204"/>
      <c r="C2" s="204"/>
      <c r="D2" s="204"/>
      <c r="E2" s="204"/>
      <c r="F2" s="204"/>
      <c r="G2" s="204"/>
      <c r="H2" s="204"/>
    </row>
    <row r="3" spans="1:8" s="20" customFormat="1" ht="19.5" customHeight="1" x14ac:dyDescent="0.2">
      <c r="A3" s="205" t="s">
        <v>75</v>
      </c>
      <c r="B3" s="205" t="s">
        <v>3</v>
      </c>
      <c r="C3" s="205" t="s">
        <v>61</v>
      </c>
      <c r="D3" s="205"/>
      <c r="E3" s="205"/>
      <c r="F3" s="205" t="s">
        <v>99</v>
      </c>
      <c r="G3" s="205"/>
      <c r="H3" s="205"/>
    </row>
    <row r="4" spans="1:8" s="20" customFormat="1" ht="19.5" customHeight="1" x14ac:dyDescent="0.2">
      <c r="A4" s="205"/>
      <c r="B4" s="205"/>
      <c r="C4" s="45" t="s">
        <v>62</v>
      </c>
      <c r="D4" s="45" t="s">
        <v>63</v>
      </c>
      <c r="E4" s="45" t="s">
        <v>64</v>
      </c>
      <c r="F4" s="45" t="s">
        <v>100</v>
      </c>
      <c r="G4" s="45" t="s">
        <v>101</v>
      </c>
      <c r="H4" s="45" t="s">
        <v>102</v>
      </c>
    </row>
    <row r="5" spans="1:8" s="20" customFormat="1" ht="19.5" customHeight="1" x14ac:dyDescent="0.2">
      <c r="A5" s="200" t="s">
        <v>76</v>
      </c>
      <c r="B5" s="21" t="s">
        <v>5</v>
      </c>
      <c r="C5" s="97">
        <v>132</v>
      </c>
      <c r="D5" s="97">
        <v>347</v>
      </c>
      <c r="E5" s="97">
        <v>150</v>
      </c>
      <c r="F5" s="152">
        <v>87</v>
      </c>
      <c r="G5" s="152"/>
      <c r="H5" s="152"/>
    </row>
    <row r="6" spans="1:8" s="20" customFormat="1" ht="19.5" customHeight="1" x14ac:dyDescent="0.2">
      <c r="A6" s="201"/>
      <c r="B6" s="21" t="s">
        <v>5</v>
      </c>
      <c r="C6" s="195">
        <f>SUM(C5:E5)</f>
        <v>629</v>
      </c>
      <c r="D6" s="195"/>
      <c r="E6" s="195"/>
      <c r="F6" s="195">
        <f>SUM(F5:H5)</f>
        <v>87</v>
      </c>
      <c r="G6" s="195"/>
      <c r="H6" s="195"/>
    </row>
    <row r="7" spans="1:8" s="20" customFormat="1" ht="19.5" customHeight="1" x14ac:dyDescent="0.2">
      <c r="A7" s="200" t="s">
        <v>77</v>
      </c>
      <c r="B7" s="113" t="s">
        <v>5</v>
      </c>
      <c r="C7" s="112">
        <v>159</v>
      </c>
      <c r="D7" s="112">
        <v>39</v>
      </c>
      <c r="E7" s="112">
        <v>9</v>
      </c>
      <c r="F7" s="152">
        <v>66</v>
      </c>
      <c r="G7" s="152"/>
      <c r="H7" s="152"/>
    </row>
    <row r="8" spans="1:8" s="20" customFormat="1" ht="19.5" customHeight="1" x14ac:dyDescent="0.2">
      <c r="A8" s="201"/>
      <c r="B8" s="113" t="s">
        <v>5</v>
      </c>
      <c r="C8" s="195">
        <f>SUM(C7:E7)</f>
        <v>207</v>
      </c>
      <c r="D8" s="195"/>
      <c r="E8" s="195"/>
      <c r="F8" s="195">
        <f>SUM(F7:H7)</f>
        <v>66</v>
      </c>
      <c r="G8" s="195"/>
      <c r="H8" s="195"/>
    </row>
    <row r="9" spans="1:8" s="20" customFormat="1" ht="19.5" customHeight="1" x14ac:dyDescent="0.2">
      <c r="A9" s="200" t="s">
        <v>78</v>
      </c>
      <c r="B9" s="113" t="s">
        <v>5</v>
      </c>
      <c r="C9" s="112">
        <v>428</v>
      </c>
      <c r="D9" s="112">
        <v>349</v>
      </c>
      <c r="E9" s="112">
        <v>158</v>
      </c>
      <c r="F9" s="152">
        <v>328</v>
      </c>
      <c r="G9" s="152"/>
      <c r="H9" s="152"/>
    </row>
    <row r="10" spans="1:8" s="20" customFormat="1" ht="19.5" customHeight="1" x14ac:dyDescent="0.2">
      <c r="A10" s="201"/>
      <c r="B10" s="113" t="s">
        <v>5</v>
      </c>
      <c r="C10" s="195">
        <f>SUM(C9:E9)</f>
        <v>935</v>
      </c>
      <c r="D10" s="195"/>
      <c r="E10" s="195"/>
      <c r="F10" s="195">
        <f>SUM(F9:H9)</f>
        <v>328</v>
      </c>
      <c r="G10" s="195"/>
      <c r="H10" s="195"/>
    </row>
    <row r="11" spans="1:8" s="20" customFormat="1" ht="19.5" customHeight="1" x14ac:dyDescent="0.2">
      <c r="A11" s="200" t="s">
        <v>79</v>
      </c>
      <c r="B11" s="113" t="s">
        <v>5</v>
      </c>
      <c r="C11" s="112">
        <v>121</v>
      </c>
      <c r="D11" s="112">
        <v>0</v>
      </c>
      <c r="E11" s="112">
        <v>0</v>
      </c>
      <c r="F11" s="152">
        <v>501</v>
      </c>
      <c r="G11" s="152"/>
      <c r="H11" s="152"/>
    </row>
    <row r="12" spans="1:8" s="20" customFormat="1" ht="19.5" customHeight="1" x14ac:dyDescent="0.2">
      <c r="A12" s="201"/>
      <c r="B12" s="113" t="s">
        <v>5</v>
      </c>
      <c r="C12" s="195">
        <f>SUM(C11:E11)</f>
        <v>121</v>
      </c>
      <c r="D12" s="195"/>
      <c r="E12" s="195"/>
      <c r="F12" s="195">
        <f>SUM(F11:H11)</f>
        <v>501</v>
      </c>
      <c r="G12" s="195"/>
      <c r="H12" s="195"/>
    </row>
    <row r="13" spans="1:8" s="20" customFormat="1" ht="19.5" customHeight="1" x14ac:dyDescent="0.2">
      <c r="A13" s="200" t="s">
        <v>80</v>
      </c>
      <c r="B13" s="113" t="s">
        <v>5</v>
      </c>
      <c r="C13" s="112">
        <v>111</v>
      </c>
      <c r="D13" s="112">
        <v>291</v>
      </c>
      <c r="E13" s="112">
        <v>276</v>
      </c>
      <c r="F13" s="152">
        <v>18</v>
      </c>
      <c r="G13" s="152"/>
      <c r="H13" s="152"/>
    </row>
    <row r="14" spans="1:8" s="20" customFormat="1" ht="19.5" customHeight="1" x14ac:dyDescent="0.2">
      <c r="A14" s="201"/>
      <c r="B14" s="113" t="s">
        <v>5</v>
      </c>
      <c r="C14" s="195">
        <f>SUM(C13:E13)</f>
        <v>678</v>
      </c>
      <c r="D14" s="195"/>
      <c r="E14" s="195"/>
      <c r="F14" s="195">
        <f>SUM(F13:H13)</f>
        <v>18</v>
      </c>
      <c r="G14" s="195"/>
      <c r="H14" s="195"/>
    </row>
    <row r="15" spans="1:8" s="20" customFormat="1" ht="19.5" customHeight="1" x14ac:dyDescent="0.2">
      <c r="A15" s="200" t="s">
        <v>81</v>
      </c>
      <c r="B15" s="147" t="s">
        <v>5</v>
      </c>
      <c r="C15" s="146">
        <v>1831</v>
      </c>
      <c r="D15" s="146">
        <v>1849</v>
      </c>
      <c r="E15" s="146">
        <v>591</v>
      </c>
      <c r="F15" s="152">
        <v>1791</v>
      </c>
      <c r="G15" s="152"/>
      <c r="H15" s="152"/>
    </row>
    <row r="16" spans="1:8" s="20" customFormat="1" ht="19.5" customHeight="1" x14ac:dyDescent="0.2">
      <c r="A16" s="201"/>
      <c r="B16" s="147" t="s">
        <v>5</v>
      </c>
      <c r="C16" s="195">
        <f>SUM(C15:E15)</f>
        <v>4271</v>
      </c>
      <c r="D16" s="195"/>
      <c r="E16" s="195"/>
      <c r="F16" s="195">
        <f>SUM(F15:H15)</f>
        <v>1791</v>
      </c>
      <c r="G16" s="195"/>
      <c r="H16" s="195"/>
    </row>
    <row r="17" spans="1:8" s="20" customFormat="1" ht="19.5" customHeight="1" x14ac:dyDescent="0.2">
      <c r="A17" s="200" t="s">
        <v>82</v>
      </c>
      <c r="B17" s="147" t="s">
        <v>5</v>
      </c>
      <c r="C17" s="146">
        <v>201</v>
      </c>
      <c r="D17" s="146">
        <v>0</v>
      </c>
      <c r="E17" s="146">
        <v>0</v>
      </c>
      <c r="F17" s="152">
        <v>165</v>
      </c>
      <c r="G17" s="152"/>
      <c r="H17" s="152"/>
    </row>
    <row r="18" spans="1:8" s="20" customFormat="1" ht="19.5" customHeight="1" x14ac:dyDescent="0.2">
      <c r="A18" s="201"/>
      <c r="B18" s="147" t="s">
        <v>5</v>
      </c>
      <c r="C18" s="195">
        <f>SUM(C17:E17)</f>
        <v>201</v>
      </c>
      <c r="D18" s="195"/>
      <c r="E18" s="195"/>
      <c r="F18" s="195">
        <f>SUM(F17:H17)</f>
        <v>165</v>
      </c>
      <c r="G18" s="195"/>
      <c r="H18" s="195"/>
    </row>
    <row r="19" spans="1:8" s="20" customFormat="1" ht="19.5" customHeight="1" x14ac:dyDescent="0.2">
      <c r="A19" s="200" t="s">
        <v>94</v>
      </c>
      <c r="B19" s="147" t="s">
        <v>5</v>
      </c>
      <c r="C19" s="146">
        <v>150</v>
      </c>
      <c r="D19" s="146">
        <v>134</v>
      </c>
      <c r="E19" s="146">
        <v>18</v>
      </c>
      <c r="F19" s="152">
        <v>135</v>
      </c>
      <c r="G19" s="152"/>
      <c r="H19" s="152"/>
    </row>
    <row r="20" spans="1:8" s="20" customFormat="1" ht="19.5" customHeight="1" x14ac:dyDescent="0.2">
      <c r="A20" s="201"/>
      <c r="B20" s="147" t="s">
        <v>5</v>
      </c>
      <c r="C20" s="195">
        <f>SUM(C19:E19)</f>
        <v>302</v>
      </c>
      <c r="D20" s="195"/>
      <c r="E20" s="195"/>
      <c r="F20" s="195">
        <f>SUM(F19:H19)</f>
        <v>135</v>
      </c>
      <c r="G20" s="195"/>
      <c r="H20" s="195"/>
    </row>
    <row r="21" spans="1:8" s="20" customFormat="1" ht="19.5" customHeight="1" x14ac:dyDescent="0.2">
      <c r="A21" s="200" t="s">
        <v>83</v>
      </c>
      <c r="B21" s="147" t="s">
        <v>5</v>
      </c>
      <c r="C21" s="146">
        <v>387</v>
      </c>
      <c r="D21" s="146">
        <v>276</v>
      </c>
      <c r="E21" s="146">
        <v>12</v>
      </c>
      <c r="F21" s="152">
        <v>581</v>
      </c>
      <c r="G21" s="152"/>
      <c r="H21" s="152"/>
    </row>
    <row r="22" spans="1:8" s="20" customFormat="1" ht="19.5" customHeight="1" x14ac:dyDescent="0.2">
      <c r="A22" s="201"/>
      <c r="B22" s="147" t="s">
        <v>5</v>
      </c>
      <c r="C22" s="195">
        <f>SUM(C21:E21)</f>
        <v>675</v>
      </c>
      <c r="D22" s="195"/>
      <c r="E22" s="195"/>
      <c r="F22" s="195">
        <f>SUM(F21:H21)</f>
        <v>581</v>
      </c>
      <c r="G22" s="195"/>
      <c r="H22" s="195"/>
    </row>
    <row r="23" spans="1:8" s="20" customFormat="1" ht="19.5" customHeight="1" x14ac:dyDescent="0.2">
      <c r="A23" s="200" t="s">
        <v>88</v>
      </c>
      <c r="B23" s="147" t="s">
        <v>5</v>
      </c>
      <c r="C23" s="163">
        <v>0</v>
      </c>
      <c r="D23" s="163">
        <v>0</v>
      </c>
      <c r="E23" s="163">
        <v>45</v>
      </c>
      <c r="F23" s="163">
        <v>48</v>
      </c>
      <c r="G23" s="163"/>
      <c r="H23" s="163"/>
    </row>
    <row r="24" spans="1:8" s="20" customFormat="1" ht="19.5" customHeight="1" x14ac:dyDescent="0.2">
      <c r="A24" s="201"/>
      <c r="B24" s="147" t="s">
        <v>5</v>
      </c>
      <c r="C24" s="195">
        <f>SUM(C23:E23)</f>
        <v>45</v>
      </c>
      <c r="D24" s="195"/>
      <c r="E24" s="195"/>
      <c r="F24" s="195">
        <f>SUM(F23:H23)</f>
        <v>48</v>
      </c>
      <c r="G24" s="195"/>
      <c r="H24" s="195"/>
    </row>
    <row r="25" spans="1:8" s="20" customFormat="1" ht="19.5" customHeight="1" x14ac:dyDescent="0.2">
      <c r="A25" s="202" t="s">
        <v>0</v>
      </c>
      <c r="B25" s="113" t="s">
        <v>5</v>
      </c>
      <c r="C25" s="112">
        <f t="shared" ref="C25:H25" si="0">C5+C7+C9+C11+C13+C15+C17+C19+C21+C23</f>
        <v>3520</v>
      </c>
      <c r="D25" s="150">
        <f t="shared" si="0"/>
        <v>3285</v>
      </c>
      <c r="E25" s="150">
        <f t="shared" si="0"/>
        <v>1259</v>
      </c>
      <c r="F25" s="152">
        <f t="shared" si="0"/>
        <v>3720</v>
      </c>
      <c r="G25" s="152">
        <f t="shared" si="0"/>
        <v>0</v>
      </c>
      <c r="H25" s="152">
        <f t="shared" si="0"/>
        <v>0</v>
      </c>
    </row>
    <row r="26" spans="1:8" s="20" customFormat="1" ht="19.5" customHeight="1" x14ac:dyDescent="0.2">
      <c r="A26" s="202"/>
      <c r="B26" s="113" t="s">
        <v>5</v>
      </c>
      <c r="C26" s="195">
        <f>SUM(C25:E25)</f>
        <v>8064</v>
      </c>
      <c r="D26" s="195"/>
      <c r="E26" s="195"/>
      <c r="F26" s="195">
        <f>SUM(F25:H25)</f>
        <v>3720</v>
      </c>
      <c r="G26" s="195"/>
      <c r="H26" s="195"/>
    </row>
    <row r="27" spans="1:8" s="20" customFormat="1" ht="19.5" customHeight="1" x14ac:dyDescent="0.2">
      <c r="A27" s="202"/>
      <c r="B27" s="46" t="s">
        <v>6</v>
      </c>
      <c r="C27" s="192">
        <f>C26/36</f>
        <v>224</v>
      </c>
      <c r="D27" s="192"/>
      <c r="E27" s="192"/>
      <c r="F27" s="192">
        <f>F26/12</f>
        <v>310</v>
      </c>
      <c r="G27" s="192"/>
      <c r="H27" s="192"/>
    </row>
    <row r="28" spans="1:8" s="20" customFormat="1" ht="18.75" x14ac:dyDescent="0.2">
      <c r="A28" s="25"/>
      <c r="B28" s="25"/>
      <c r="C28" s="25"/>
      <c r="D28" s="25"/>
      <c r="E28" s="25"/>
      <c r="F28" s="25"/>
      <c r="G28" s="25"/>
      <c r="H28" s="25"/>
    </row>
    <row r="29" spans="1:8" ht="18.75" x14ac:dyDescent="0.25">
      <c r="A29" s="4"/>
      <c r="B29" s="6"/>
      <c r="C29" s="6"/>
      <c r="D29" s="6"/>
      <c r="E29" s="6"/>
      <c r="F29" s="6"/>
      <c r="G29" s="6"/>
      <c r="H29" s="6"/>
    </row>
  </sheetData>
  <mergeCells count="41">
    <mergeCell ref="A1:H1"/>
    <mergeCell ref="A2:H2"/>
    <mergeCell ref="F18:H18"/>
    <mergeCell ref="F20:H20"/>
    <mergeCell ref="F22:H22"/>
    <mergeCell ref="A5:A6"/>
    <mergeCell ref="F6:H6"/>
    <mergeCell ref="A3:A4"/>
    <mergeCell ref="B3:B4"/>
    <mergeCell ref="F3:H3"/>
    <mergeCell ref="C3:E3"/>
    <mergeCell ref="C6:E6"/>
    <mergeCell ref="F24:H24"/>
    <mergeCell ref="F27:H27"/>
    <mergeCell ref="F8:H8"/>
    <mergeCell ref="F10:H10"/>
    <mergeCell ref="F12:H12"/>
    <mergeCell ref="F14:H14"/>
    <mergeCell ref="F16:H16"/>
    <mergeCell ref="F26:H26"/>
    <mergeCell ref="A23:A24"/>
    <mergeCell ref="C14:E14"/>
    <mergeCell ref="A13:A14"/>
    <mergeCell ref="A11:A12"/>
    <mergeCell ref="C12:E12"/>
    <mergeCell ref="C26:E26"/>
    <mergeCell ref="C27:E27"/>
    <mergeCell ref="A7:A8"/>
    <mergeCell ref="C8:E8"/>
    <mergeCell ref="A9:A10"/>
    <mergeCell ref="C10:E10"/>
    <mergeCell ref="A25:A27"/>
    <mergeCell ref="C18:E18"/>
    <mergeCell ref="A15:A16"/>
    <mergeCell ref="C16:E16"/>
    <mergeCell ref="A17:A18"/>
    <mergeCell ref="C20:E20"/>
    <mergeCell ref="A21:A22"/>
    <mergeCell ref="C22:E22"/>
    <mergeCell ref="A19:A20"/>
    <mergeCell ref="C24:E24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5" sqref="A5"/>
    </sheetView>
  </sheetViews>
  <sheetFormatPr defaultRowHeight="14.25" x14ac:dyDescent="0.2"/>
  <cols>
    <col min="1" max="1" width="21" customWidth="1"/>
  </cols>
  <sheetData>
    <row r="1" spans="1:12" x14ac:dyDescent="0.2">
      <c r="A1" s="206" t="s">
        <v>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7.100000000000001" customHeight="1" thickBot="1" x14ac:dyDescent="0.25">
      <c r="A2" s="215" t="s">
        <v>38</v>
      </c>
      <c r="B2" s="215"/>
      <c r="C2" s="215"/>
      <c r="D2" s="215"/>
      <c r="E2" s="215"/>
      <c r="F2" s="215"/>
      <c r="G2" s="215"/>
      <c r="H2" s="215"/>
      <c r="I2" s="215"/>
      <c r="J2" s="215"/>
      <c r="K2" s="104"/>
      <c r="L2" s="104"/>
    </row>
    <row r="3" spans="1:12" ht="17.100000000000001" customHeight="1" thickBot="1" x14ac:dyDescent="0.25">
      <c r="A3" s="220" t="s">
        <v>13</v>
      </c>
      <c r="B3" s="220" t="s">
        <v>3</v>
      </c>
      <c r="C3" s="211" t="s">
        <v>23</v>
      </c>
      <c r="D3" s="212"/>
      <c r="E3" s="211" t="s">
        <v>24</v>
      </c>
      <c r="F3" s="212"/>
      <c r="G3" s="211" t="s">
        <v>25</v>
      </c>
      <c r="H3" s="212"/>
      <c r="I3" s="211" t="s">
        <v>26</v>
      </c>
      <c r="J3" s="212"/>
      <c r="K3" s="211" t="s">
        <v>66</v>
      </c>
      <c r="L3" s="212"/>
    </row>
    <row r="4" spans="1:12" ht="17.100000000000001" customHeight="1" thickBot="1" x14ac:dyDescent="0.25">
      <c r="A4" s="221"/>
      <c r="B4" s="221"/>
      <c r="C4" s="18" t="s">
        <v>41</v>
      </c>
      <c r="D4" s="17" t="s">
        <v>30</v>
      </c>
      <c r="E4" s="17" t="s">
        <v>32</v>
      </c>
      <c r="F4" s="17" t="s">
        <v>33</v>
      </c>
      <c r="G4" s="17" t="s">
        <v>18</v>
      </c>
      <c r="H4" s="17" t="s">
        <v>19</v>
      </c>
      <c r="I4" s="17" t="s">
        <v>35</v>
      </c>
      <c r="J4" s="17" t="s">
        <v>36</v>
      </c>
      <c r="K4" s="17" t="s">
        <v>62</v>
      </c>
      <c r="L4" s="17" t="s">
        <v>63</v>
      </c>
    </row>
    <row r="5" spans="1:12" ht="17.100000000000001" customHeight="1" thickBot="1" x14ac:dyDescent="0.25">
      <c r="A5" s="7" t="s">
        <v>67</v>
      </c>
      <c r="B5" s="3" t="s">
        <v>5</v>
      </c>
      <c r="C5" s="119"/>
      <c r="D5" s="120"/>
      <c r="E5" s="120"/>
      <c r="F5" s="120"/>
      <c r="G5" s="120"/>
      <c r="H5" s="120"/>
      <c r="I5" s="120"/>
      <c r="J5" s="120"/>
      <c r="K5" s="3">
        <v>0</v>
      </c>
      <c r="L5" s="3">
        <v>0</v>
      </c>
    </row>
    <row r="6" spans="1:12" ht="17.100000000000001" customHeight="1" thickBot="1" x14ac:dyDescent="0.25">
      <c r="A6" s="7"/>
      <c r="B6" s="11" t="s">
        <v>5</v>
      </c>
      <c r="C6" s="216"/>
      <c r="D6" s="217"/>
      <c r="E6" s="216"/>
      <c r="F6" s="217"/>
      <c r="G6" s="216"/>
      <c r="H6" s="217"/>
      <c r="I6" s="216"/>
      <c r="J6" s="217"/>
      <c r="K6" s="207">
        <f>SUM(K5:L5)</f>
        <v>0</v>
      </c>
      <c r="L6" s="208"/>
    </row>
    <row r="7" spans="1:12" ht="17.100000000000001" customHeight="1" thickBot="1" x14ac:dyDescent="0.25">
      <c r="A7" s="8"/>
      <c r="B7" s="11" t="s">
        <v>6</v>
      </c>
      <c r="C7" s="216"/>
      <c r="D7" s="217"/>
      <c r="E7" s="216"/>
      <c r="F7" s="217"/>
      <c r="G7" s="216"/>
      <c r="H7" s="217"/>
      <c r="I7" s="216"/>
      <c r="J7" s="217"/>
      <c r="K7" s="207">
        <f>K6/24</f>
        <v>0</v>
      </c>
      <c r="L7" s="208"/>
    </row>
    <row r="8" spans="1:12" ht="17.100000000000001" customHeight="1" thickBot="1" x14ac:dyDescent="0.25">
      <c r="A8" s="9" t="s">
        <v>16</v>
      </c>
      <c r="B8" s="10" t="s">
        <v>39</v>
      </c>
      <c r="C8" s="216"/>
      <c r="D8" s="217"/>
      <c r="E8" s="216"/>
      <c r="F8" s="217"/>
      <c r="G8" s="216"/>
      <c r="H8" s="217"/>
      <c r="I8" s="216"/>
      <c r="J8" s="217"/>
      <c r="K8" s="213">
        <f t="shared" ref="K8" si="0">K7*2</f>
        <v>0</v>
      </c>
      <c r="L8" s="214"/>
    </row>
    <row r="9" spans="1:12" ht="17.100000000000001" customHeight="1" thickBot="1" x14ac:dyDescent="0.25">
      <c r="A9" s="14"/>
      <c r="B9" s="11" t="s">
        <v>5</v>
      </c>
      <c r="C9" s="119"/>
      <c r="D9" s="120"/>
      <c r="E9" s="120"/>
      <c r="F9" s="120"/>
      <c r="G9" s="120"/>
      <c r="H9" s="120"/>
      <c r="I9" s="120"/>
      <c r="J9" s="120"/>
      <c r="K9" s="11">
        <v>0</v>
      </c>
      <c r="L9" s="11">
        <v>0</v>
      </c>
    </row>
    <row r="10" spans="1:12" ht="17.100000000000001" customHeight="1" thickBot="1" x14ac:dyDescent="0.25">
      <c r="A10" s="2" t="s">
        <v>0</v>
      </c>
      <c r="B10" s="11" t="s">
        <v>5</v>
      </c>
      <c r="C10" s="216"/>
      <c r="D10" s="217"/>
      <c r="E10" s="216"/>
      <c r="F10" s="217"/>
      <c r="G10" s="216"/>
      <c r="H10" s="217"/>
      <c r="I10" s="216"/>
      <c r="J10" s="217"/>
      <c r="K10" s="207">
        <v>0</v>
      </c>
      <c r="L10" s="208"/>
    </row>
    <row r="11" spans="1:12" ht="17.100000000000001" customHeight="1" thickBot="1" x14ac:dyDescent="0.25">
      <c r="A11" s="2" t="s">
        <v>27</v>
      </c>
      <c r="B11" s="11"/>
      <c r="C11" s="216"/>
      <c r="D11" s="217"/>
      <c r="E11" s="216"/>
      <c r="F11" s="217"/>
      <c r="G11" s="216"/>
      <c r="H11" s="217"/>
      <c r="I11" s="216"/>
      <c r="J11" s="217"/>
      <c r="K11" s="207">
        <v>0</v>
      </c>
      <c r="L11" s="208"/>
    </row>
    <row r="12" spans="1:12" ht="17.100000000000001" customHeight="1" thickBot="1" x14ac:dyDescent="0.25">
      <c r="A12" s="15" t="s">
        <v>40</v>
      </c>
      <c r="B12" s="16"/>
      <c r="C12" s="216"/>
      <c r="D12" s="217"/>
      <c r="E12" s="216"/>
      <c r="F12" s="217"/>
      <c r="G12" s="216"/>
      <c r="H12" s="217"/>
      <c r="I12" s="216"/>
      <c r="J12" s="217"/>
      <c r="K12" s="209">
        <v>0</v>
      </c>
      <c r="L12" s="210"/>
    </row>
    <row r="13" spans="1:12" ht="17.100000000000001" customHeight="1" x14ac:dyDescent="0.2">
      <c r="A13" s="218" t="s">
        <v>42</v>
      </c>
      <c r="B13" s="219"/>
      <c r="C13" s="219"/>
      <c r="D13" s="219"/>
      <c r="E13" s="219"/>
      <c r="F13" s="219"/>
    </row>
  </sheetData>
  <mergeCells count="40">
    <mergeCell ref="I7:J7"/>
    <mergeCell ref="I3:J3"/>
    <mergeCell ref="A3:A4"/>
    <mergeCell ref="B3:B4"/>
    <mergeCell ref="C3:D3"/>
    <mergeCell ref="E3:F3"/>
    <mergeCell ref="G3:H3"/>
    <mergeCell ref="C6:D6"/>
    <mergeCell ref="E6:F6"/>
    <mergeCell ref="G6:H6"/>
    <mergeCell ref="I6:J6"/>
    <mergeCell ref="A13:F13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:L1"/>
    <mergeCell ref="K11:L11"/>
    <mergeCell ref="K12:L12"/>
    <mergeCell ref="K10:L10"/>
    <mergeCell ref="K3:L3"/>
    <mergeCell ref="K6:L6"/>
    <mergeCell ref="K7:L7"/>
    <mergeCell ref="K8:L8"/>
    <mergeCell ref="A2:J2"/>
    <mergeCell ref="C8:D8"/>
    <mergeCell ref="E8:F8"/>
    <mergeCell ref="G8:H8"/>
    <mergeCell ref="I8:J8"/>
    <mergeCell ref="C7:D7"/>
    <mergeCell ref="E7:F7"/>
    <mergeCell ref="G7:H7"/>
  </mergeCells>
  <pageMargins left="0.7" right="0.26" top="0.22" bottom="0.18" header="0.15" footer="0.16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O7" sqref="O7:Q7"/>
    </sheetView>
  </sheetViews>
  <sheetFormatPr defaultRowHeight="14.25" x14ac:dyDescent="0.2"/>
  <cols>
    <col min="1" max="1" width="24.5" customWidth="1"/>
    <col min="2" max="2" width="7" customWidth="1"/>
    <col min="3" max="5" width="8.625" hidden="1" customWidth="1"/>
    <col min="6" max="17" width="8.625" customWidth="1"/>
  </cols>
  <sheetData>
    <row r="1" spans="1:17" x14ac:dyDescent="0.2">
      <c r="A1" s="206" t="s">
        <v>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5.95" customHeight="1" x14ac:dyDescent="0.2">
      <c r="A2" s="222" t="s">
        <v>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5.95" customHeight="1" x14ac:dyDescent="0.2">
      <c r="A3" s="228" t="s">
        <v>69</v>
      </c>
      <c r="B3" s="228" t="s">
        <v>3</v>
      </c>
      <c r="C3" s="228" t="s">
        <v>23</v>
      </c>
      <c r="D3" s="228"/>
      <c r="E3" s="228"/>
      <c r="F3" s="228" t="s">
        <v>24</v>
      </c>
      <c r="G3" s="228"/>
      <c r="H3" s="228"/>
      <c r="I3" s="228" t="s">
        <v>25</v>
      </c>
      <c r="J3" s="228"/>
      <c r="K3" s="228"/>
      <c r="L3" s="228" t="s">
        <v>26</v>
      </c>
      <c r="M3" s="228"/>
      <c r="N3" s="228"/>
      <c r="O3" s="228" t="s">
        <v>66</v>
      </c>
      <c r="P3" s="229"/>
      <c r="Q3" s="230"/>
    </row>
    <row r="4" spans="1:17" ht="15.95" customHeight="1" x14ac:dyDescent="0.2">
      <c r="A4" s="228"/>
      <c r="B4" s="228"/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18</v>
      </c>
      <c r="J4" s="52" t="s">
        <v>19</v>
      </c>
      <c r="K4" s="52" t="s">
        <v>20</v>
      </c>
      <c r="L4" s="52" t="s">
        <v>35</v>
      </c>
      <c r="M4" s="52" t="s">
        <v>36</v>
      </c>
      <c r="N4" s="52" t="s">
        <v>37</v>
      </c>
      <c r="O4" s="52" t="s">
        <v>62</v>
      </c>
      <c r="P4" s="52" t="s">
        <v>63</v>
      </c>
      <c r="Q4" s="52" t="s">
        <v>64</v>
      </c>
    </row>
    <row r="5" spans="1:17" ht="15.95" customHeight="1" x14ac:dyDescent="0.2">
      <c r="A5" s="58" t="s">
        <v>67</v>
      </c>
      <c r="B5" s="53" t="s">
        <v>5</v>
      </c>
      <c r="C5" s="54">
        <v>1983</v>
      </c>
      <c r="D5" s="54">
        <v>3459</v>
      </c>
      <c r="E5" s="53">
        <v>198</v>
      </c>
      <c r="F5" s="116"/>
      <c r="G5" s="117"/>
      <c r="H5" s="117"/>
      <c r="I5" s="117"/>
      <c r="J5" s="117"/>
      <c r="K5" s="117"/>
      <c r="L5" s="117"/>
      <c r="M5" s="117"/>
      <c r="N5" s="117"/>
      <c r="O5" s="102">
        <v>27</v>
      </c>
      <c r="P5" s="102">
        <v>40</v>
      </c>
      <c r="Q5" s="102"/>
    </row>
    <row r="6" spans="1:17" ht="15.95" customHeight="1" x14ac:dyDescent="0.2">
      <c r="A6" s="59"/>
      <c r="B6" s="53" t="s">
        <v>5</v>
      </c>
      <c r="C6" s="246">
        <v>5640</v>
      </c>
      <c r="D6" s="246"/>
      <c r="E6" s="246"/>
      <c r="F6" s="247"/>
      <c r="G6" s="247"/>
      <c r="H6" s="247"/>
      <c r="I6" s="241"/>
      <c r="J6" s="241"/>
      <c r="K6" s="241"/>
      <c r="L6" s="241"/>
      <c r="M6" s="241"/>
      <c r="N6" s="241"/>
      <c r="O6" s="231">
        <f>SUM(O5:Q5)</f>
        <v>67</v>
      </c>
      <c r="P6" s="232"/>
      <c r="Q6" s="233"/>
    </row>
    <row r="7" spans="1:17" ht="15.95" customHeight="1" x14ac:dyDescent="0.2">
      <c r="A7" s="60"/>
      <c r="B7" s="53" t="s">
        <v>6</v>
      </c>
      <c r="C7" s="240">
        <v>235</v>
      </c>
      <c r="D7" s="240"/>
      <c r="E7" s="240"/>
      <c r="F7" s="241"/>
      <c r="G7" s="241"/>
      <c r="H7" s="241"/>
      <c r="I7" s="242"/>
      <c r="J7" s="242"/>
      <c r="K7" s="242"/>
      <c r="L7" s="242"/>
      <c r="M7" s="242"/>
      <c r="N7" s="242"/>
      <c r="O7" s="234">
        <f>O6/16</f>
        <v>4.1875</v>
      </c>
      <c r="P7" s="235"/>
      <c r="Q7" s="236"/>
    </row>
    <row r="8" spans="1:17" ht="15.95" customHeight="1" x14ac:dyDescent="0.2">
      <c r="A8" s="55" t="s">
        <v>16</v>
      </c>
      <c r="B8" s="56" t="s">
        <v>17</v>
      </c>
      <c r="C8" s="248">
        <v>352.5</v>
      </c>
      <c r="D8" s="248"/>
      <c r="E8" s="248"/>
      <c r="F8" s="248"/>
      <c r="G8" s="248"/>
      <c r="H8" s="248"/>
      <c r="I8" s="249"/>
      <c r="J8" s="249"/>
      <c r="K8" s="249"/>
      <c r="L8" s="248"/>
      <c r="M8" s="248"/>
      <c r="N8" s="248"/>
      <c r="O8" s="237">
        <f>2*O7</f>
        <v>8.375</v>
      </c>
      <c r="P8" s="238"/>
      <c r="Q8" s="239"/>
    </row>
    <row r="9" spans="1:17" ht="15.95" customHeight="1" x14ac:dyDescent="0.2">
      <c r="A9" s="53"/>
      <c r="B9" s="53" t="s">
        <v>5</v>
      </c>
      <c r="C9" s="54">
        <v>4989</v>
      </c>
      <c r="D9" s="54">
        <v>13732</v>
      </c>
      <c r="E9" s="54">
        <v>1379</v>
      </c>
      <c r="F9" s="116"/>
      <c r="G9" s="116"/>
      <c r="H9" s="117"/>
      <c r="I9" s="118"/>
      <c r="J9" s="118"/>
      <c r="K9" s="118"/>
      <c r="L9" s="118"/>
      <c r="M9" s="118"/>
      <c r="N9" s="118"/>
      <c r="O9" s="69">
        <f t="shared" ref="O9:Q9" si="0">O5</f>
        <v>27</v>
      </c>
      <c r="P9" s="69">
        <f t="shared" si="0"/>
        <v>40</v>
      </c>
      <c r="Q9" s="69">
        <f t="shared" si="0"/>
        <v>0</v>
      </c>
    </row>
    <row r="10" spans="1:17" ht="15.95" customHeight="1" x14ac:dyDescent="0.2">
      <c r="A10" s="53" t="s">
        <v>0</v>
      </c>
      <c r="B10" s="53" t="s">
        <v>5</v>
      </c>
      <c r="C10" s="246">
        <v>20100</v>
      </c>
      <c r="D10" s="246"/>
      <c r="E10" s="246"/>
      <c r="F10" s="247"/>
      <c r="G10" s="247"/>
      <c r="H10" s="247"/>
      <c r="I10" s="247"/>
      <c r="J10" s="241"/>
      <c r="K10" s="241"/>
      <c r="L10" s="247"/>
      <c r="M10" s="241"/>
      <c r="N10" s="241"/>
      <c r="O10" s="223">
        <f>O9+P9+Q9</f>
        <v>67</v>
      </c>
      <c r="P10" s="224"/>
      <c r="Q10" s="225"/>
    </row>
    <row r="11" spans="1:17" ht="15.95" customHeight="1" x14ac:dyDescent="0.2">
      <c r="A11" s="53" t="s">
        <v>27</v>
      </c>
      <c r="B11" s="53"/>
      <c r="C11" s="240">
        <v>837.5</v>
      </c>
      <c r="D11" s="240"/>
      <c r="E11" s="240"/>
      <c r="F11" s="241"/>
      <c r="G11" s="241"/>
      <c r="H11" s="241"/>
      <c r="I11" s="242"/>
      <c r="J11" s="242"/>
      <c r="K11" s="242"/>
      <c r="L11" s="242"/>
      <c r="M11" s="242"/>
      <c r="N11" s="242"/>
      <c r="O11" s="226">
        <f>O7</f>
        <v>4.1875</v>
      </c>
      <c r="P11" s="226"/>
      <c r="Q11" s="226"/>
    </row>
    <row r="12" spans="1:17" ht="15.95" customHeight="1" x14ac:dyDescent="0.2">
      <c r="A12" s="57" t="s">
        <v>28</v>
      </c>
      <c r="B12" s="57"/>
      <c r="C12" s="243">
        <v>1462.13</v>
      </c>
      <c r="D12" s="243"/>
      <c r="E12" s="243"/>
      <c r="F12" s="244"/>
      <c r="G12" s="244"/>
      <c r="H12" s="244"/>
      <c r="I12" s="245"/>
      <c r="J12" s="245"/>
      <c r="K12" s="245"/>
      <c r="L12" s="245"/>
      <c r="M12" s="245"/>
      <c r="N12" s="245"/>
      <c r="O12" s="227">
        <f t="shared" ref="O12" si="1">O8</f>
        <v>8.375</v>
      </c>
      <c r="P12" s="227"/>
      <c r="Q12" s="227"/>
    </row>
  </sheetData>
  <mergeCells count="39">
    <mergeCell ref="L3:N3"/>
    <mergeCell ref="C7:E7"/>
    <mergeCell ref="F7:H7"/>
    <mergeCell ref="I7:K7"/>
    <mergeCell ref="L7:N7"/>
    <mergeCell ref="A3:A4"/>
    <mergeCell ref="B3:B4"/>
    <mergeCell ref="C3:E3"/>
    <mergeCell ref="F3:H3"/>
    <mergeCell ref="I3:K3"/>
    <mergeCell ref="C8:E8"/>
    <mergeCell ref="F8:H8"/>
    <mergeCell ref="I8:K8"/>
    <mergeCell ref="L8:N8"/>
    <mergeCell ref="C6:E6"/>
    <mergeCell ref="F6:H6"/>
    <mergeCell ref="I6:K6"/>
    <mergeCell ref="L6:N6"/>
    <mergeCell ref="L12:N12"/>
    <mergeCell ref="C10:E10"/>
    <mergeCell ref="F10:H10"/>
    <mergeCell ref="I10:K10"/>
    <mergeCell ref="L10:N10"/>
    <mergeCell ref="A1:Q1"/>
    <mergeCell ref="A2:Q2"/>
    <mergeCell ref="O10:Q10"/>
    <mergeCell ref="O11:Q11"/>
    <mergeCell ref="O12:Q12"/>
    <mergeCell ref="O3:Q3"/>
    <mergeCell ref="O6:Q6"/>
    <mergeCell ref="O7:Q7"/>
    <mergeCell ref="O8:Q8"/>
    <mergeCell ref="C11:E11"/>
    <mergeCell ref="F11:H11"/>
    <mergeCell ref="I11:K11"/>
    <mergeCell ref="L11:N11"/>
    <mergeCell ref="C12:E12"/>
    <mergeCell ref="F12:H12"/>
    <mergeCell ref="I12:K12"/>
  </mergeCells>
  <pageMargins left="0.16" right="0.16" top="0.17" bottom="0.16" header="0.3" footer="0.16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33" sqref="D33"/>
    </sheetView>
  </sheetViews>
  <sheetFormatPr defaultRowHeight="14.25" x14ac:dyDescent="0.2"/>
  <cols>
    <col min="1" max="1" width="27.375" customWidth="1"/>
    <col min="2" max="6" width="13.625" customWidth="1"/>
  </cols>
  <sheetData>
    <row r="1" spans="1:6" x14ac:dyDescent="0.2">
      <c r="A1" s="206" t="s">
        <v>68</v>
      </c>
      <c r="B1" s="206"/>
      <c r="C1" s="206"/>
      <c r="D1" s="206"/>
      <c r="E1" s="206"/>
      <c r="F1" s="206"/>
    </row>
    <row r="2" spans="1:6" ht="15.95" customHeight="1" x14ac:dyDescent="0.2">
      <c r="A2" s="203" t="s">
        <v>21</v>
      </c>
      <c r="B2" s="203"/>
      <c r="C2" s="203"/>
      <c r="D2" s="203"/>
      <c r="E2" s="203"/>
      <c r="F2" s="203"/>
    </row>
    <row r="3" spans="1:6" ht="15.95" customHeight="1" x14ac:dyDescent="0.25">
      <c r="A3" s="5"/>
      <c r="B3" s="6"/>
      <c r="C3" s="6"/>
      <c r="D3" s="6"/>
      <c r="E3" s="6"/>
      <c r="F3" s="6"/>
    </row>
    <row r="4" spans="1:6" ht="15.95" customHeight="1" x14ac:dyDescent="0.2">
      <c r="A4" s="253" t="s">
        <v>13</v>
      </c>
      <c r="B4" s="253" t="s">
        <v>3</v>
      </c>
      <c r="C4" s="253" t="s">
        <v>65</v>
      </c>
      <c r="D4" s="253"/>
      <c r="E4" s="253"/>
      <c r="F4" s="253"/>
    </row>
    <row r="5" spans="1:6" ht="15.95" customHeight="1" x14ac:dyDescent="0.2">
      <c r="A5" s="253"/>
      <c r="B5" s="253"/>
      <c r="C5" s="254" t="s">
        <v>62</v>
      </c>
      <c r="D5" s="254"/>
      <c r="E5" s="254" t="s">
        <v>63</v>
      </c>
      <c r="F5" s="254"/>
    </row>
    <row r="6" spans="1:6" ht="15.95" customHeight="1" x14ac:dyDescent="0.2">
      <c r="A6" s="253"/>
      <c r="B6" s="253"/>
      <c r="C6" s="61" t="s">
        <v>14</v>
      </c>
      <c r="D6" s="61" t="s">
        <v>15</v>
      </c>
      <c r="E6" s="61" t="s">
        <v>14</v>
      </c>
      <c r="F6" s="61" t="s">
        <v>15</v>
      </c>
    </row>
    <row r="7" spans="1:6" ht="15.95" customHeight="1" x14ac:dyDescent="0.2">
      <c r="A7" s="66" t="s">
        <v>67</v>
      </c>
      <c r="B7" s="62" t="s">
        <v>5</v>
      </c>
      <c r="C7" s="62" t="s">
        <v>8</v>
      </c>
      <c r="D7" s="62" t="s">
        <v>8</v>
      </c>
      <c r="E7" s="62" t="s">
        <v>8</v>
      </c>
      <c r="F7" s="62" t="s">
        <v>8</v>
      </c>
    </row>
    <row r="8" spans="1:6" ht="15.95" customHeight="1" x14ac:dyDescent="0.2">
      <c r="A8" s="67"/>
      <c r="B8" s="62" t="s">
        <v>5</v>
      </c>
      <c r="C8" s="250"/>
      <c r="D8" s="250"/>
      <c r="E8" s="250"/>
      <c r="F8" s="250"/>
    </row>
    <row r="9" spans="1:6" ht="15.95" customHeight="1" x14ac:dyDescent="0.2">
      <c r="A9" s="68"/>
      <c r="B9" s="63" t="s">
        <v>6</v>
      </c>
      <c r="C9" s="251"/>
      <c r="D9" s="251"/>
      <c r="E9" s="251"/>
      <c r="F9" s="251"/>
    </row>
    <row r="10" spans="1:6" ht="15.95" customHeight="1" x14ac:dyDescent="0.2">
      <c r="A10" s="64" t="s">
        <v>16</v>
      </c>
      <c r="B10" s="65" t="s">
        <v>17</v>
      </c>
      <c r="C10" s="252"/>
      <c r="D10" s="252"/>
      <c r="E10" s="252"/>
      <c r="F10" s="252"/>
    </row>
    <row r="11" spans="1:6" x14ac:dyDescent="0.2">
      <c r="A11" s="12" t="s">
        <v>51</v>
      </c>
      <c r="B11" s="12"/>
      <c r="C11" s="12"/>
      <c r="D11" s="12"/>
      <c r="E11" s="12"/>
      <c r="F11" s="12"/>
    </row>
    <row r="12" spans="1:6" ht="18.75" x14ac:dyDescent="0.2">
      <c r="A12" s="13"/>
    </row>
  </sheetData>
  <mergeCells count="10">
    <mergeCell ref="A1:F1"/>
    <mergeCell ref="A2:F2"/>
    <mergeCell ref="C8:F8"/>
    <mergeCell ref="C9:F9"/>
    <mergeCell ref="C10:F10"/>
    <mergeCell ref="A4:A6"/>
    <mergeCell ref="B4:B6"/>
    <mergeCell ref="C4:F4"/>
    <mergeCell ref="C5:D5"/>
    <mergeCell ref="E5:F5"/>
  </mergeCells>
  <pageMargins left="2.93" right="0.7" top="0.28999999999999998" bottom="0.16" header="0.17" footer="0.16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zoomScalePageLayoutView="130" workbookViewId="0">
      <selection activeCell="F18" sqref="F18"/>
    </sheetView>
  </sheetViews>
  <sheetFormatPr defaultRowHeight="18" x14ac:dyDescent="0.25"/>
  <cols>
    <col min="1" max="1" width="25.625" style="6" customWidth="1"/>
    <col min="2" max="8" width="9" style="6" customWidth="1"/>
    <col min="9" max="16384" width="9" style="6"/>
  </cols>
  <sheetData>
    <row r="1" spans="1:15" ht="21" x14ac:dyDescent="0.25">
      <c r="A1" s="203" t="s">
        <v>68</v>
      </c>
      <c r="B1" s="203"/>
      <c r="C1" s="203"/>
      <c r="D1" s="203"/>
      <c r="E1" s="203"/>
      <c r="F1" s="203"/>
      <c r="G1" s="203"/>
      <c r="H1" s="203"/>
    </row>
    <row r="2" spans="1:15" ht="17.100000000000001" customHeight="1" x14ac:dyDescent="0.25">
      <c r="A2" s="258" t="s">
        <v>12</v>
      </c>
      <c r="B2" s="258"/>
      <c r="C2" s="258"/>
      <c r="D2" s="258"/>
      <c r="E2" s="258"/>
      <c r="F2" s="258"/>
      <c r="G2" s="258"/>
      <c r="H2" s="258"/>
    </row>
    <row r="3" spans="1:15" ht="17.100000000000001" customHeight="1" x14ac:dyDescent="0.25">
      <c r="A3" s="259" t="s">
        <v>13</v>
      </c>
      <c r="B3" s="259" t="s">
        <v>3</v>
      </c>
      <c r="C3" s="259" t="s">
        <v>65</v>
      </c>
      <c r="D3" s="259"/>
      <c r="E3" s="259"/>
      <c r="F3" s="259"/>
      <c r="G3" s="259"/>
      <c r="H3" s="259"/>
    </row>
    <row r="4" spans="1:15" ht="17.100000000000001" customHeight="1" x14ac:dyDescent="0.25">
      <c r="A4" s="259"/>
      <c r="B4" s="259"/>
      <c r="C4" s="261" t="s">
        <v>62</v>
      </c>
      <c r="D4" s="261"/>
      <c r="E4" s="254" t="s">
        <v>63</v>
      </c>
      <c r="F4" s="254"/>
      <c r="G4" s="254" t="s">
        <v>64</v>
      </c>
      <c r="H4" s="254"/>
    </row>
    <row r="5" spans="1:15" ht="17.100000000000001" customHeight="1" x14ac:dyDescent="0.25">
      <c r="A5" s="260"/>
      <c r="B5" s="259"/>
      <c r="C5" s="103" t="s">
        <v>14</v>
      </c>
      <c r="D5" s="103" t="s">
        <v>15</v>
      </c>
      <c r="E5" s="103" t="s">
        <v>14</v>
      </c>
      <c r="F5" s="103" t="s">
        <v>15</v>
      </c>
      <c r="G5" s="103" t="s">
        <v>14</v>
      </c>
      <c r="H5" s="103" t="s">
        <v>15</v>
      </c>
    </row>
    <row r="6" spans="1:15" ht="17.100000000000001" customHeight="1" x14ac:dyDescent="0.25">
      <c r="A6" s="109" t="s">
        <v>67</v>
      </c>
      <c r="B6" s="107" t="s">
        <v>5</v>
      </c>
      <c r="C6" s="105">
        <v>27</v>
      </c>
      <c r="D6" s="105">
        <v>0</v>
      </c>
      <c r="E6" s="105">
        <v>40</v>
      </c>
      <c r="F6" s="105">
        <v>0</v>
      </c>
      <c r="G6" s="105"/>
      <c r="H6" s="105"/>
      <c r="I6" s="36"/>
      <c r="J6" s="36"/>
      <c r="M6" s="36"/>
      <c r="O6" s="36"/>
    </row>
    <row r="7" spans="1:15" s="51" customFormat="1" ht="17.100000000000001" customHeight="1" x14ac:dyDescent="0.25">
      <c r="A7" s="115"/>
      <c r="B7" s="108" t="s">
        <v>5</v>
      </c>
      <c r="C7" s="255">
        <f>SUM(C6:H6)</f>
        <v>67</v>
      </c>
      <c r="D7" s="255"/>
      <c r="E7" s="255"/>
      <c r="F7" s="255"/>
      <c r="G7" s="255"/>
      <c r="H7" s="255"/>
    </row>
    <row r="8" spans="1:15" ht="17.100000000000001" customHeight="1" x14ac:dyDescent="0.25">
      <c r="A8" s="110"/>
      <c r="B8" s="108" t="s">
        <v>6</v>
      </c>
      <c r="C8" s="256">
        <f>C7/16</f>
        <v>4.1875</v>
      </c>
      <c r="D8" s="256"/>
      <c r="E8" s="256"/>
      <c r="F8" s="256"/>
      <c r="G8" s="256"/>
      <c r="H8" s="256"/>
    </row>
    <row r="9" spans="1:15" ht="17.100000000000001" customHeight="1" x14ac:dyDescent="0.25">
      <c r="A9" s="114" t="s">
        <v>16</v>
      </c>
      <c r="B9" s="106" t="s">
        <v>17</v>
      </c>
      <c r="C9" s="257">
        <f>C8*2</f>
        <v>8.375</v>
      </c>
      <c r="D9" s="257"/>
      <c r="E9" s="257"/>
      <c r="F9" s="257"/>
      <c r="G9" s="257"/>
      <c r="H9" s="257"/>
    </row>
    <row r="10" spans="1:15" ht="18.75" x14ac:dyDescent="0.25">
      <c r="A10" s="1"/>
    </row>
  </sheetData>
  <mergeCells count="11">
    <mergeCell ref="C7:H7"/>
    <mergeCell ref="C8:H8"/>
    <mergeCell ref="C9:H9"/>
    <mergeCell ref="A1:H1"/>
    <mergeCell ref="A2:H2"/>
    <mergeCell ref="A3:A5"/>
    <mergeCell ref="B3:B5"/>
    <mergeCell ref="C3:H3"/>
    <mergeCell ref="C4:D4"/>
    <mergeCell ref="E4:F4"/>
    <mergeCell ref="G4:H4"/>
  </mergeCells>
  <pageMargins left="0.7" right="0.7" top="0.14000000000000001" bottom="0.16" header="0.16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Sheet8</vt:lpstr>
      <vt:lpstr>ปกติ ตรี</vt:lpstr>
      <vt:lpstr>พิเศษ ตรี</vt:lpstr>
      <vt:lpstr>Sheet5</vt:lpstr>
      <vt:lpstr>Sheet4</vt:lpstr>
      <vt:lpstr>Sheet3</vt:lpstr>
      <vt:lpstr>ไม่มี1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2017-06-22T01:58:27Z</cp:lastPrinted>
  <dcterms:created xsi:type="dcterms:W3CDTF">2014-04-28T10:54:53Z</dcterms:created>
  <dcterms:modified xsi:type="dcterms:W3CDTF">2018-02-11T08:56:00Z</dcterms:modified>
</cp:coreProperties>
</file>